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8F4D38-FE2A-4C7B-B6F0-E65A060F46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Q21" i="1"/>
  <c r="G21" i="1"/>
  <c r="C17" i="1"/>
  <c r="H21" i="1"/>
  <c r="C12" i="1"/>
  <c r="C16" i="1" l="1"/>
  <c r="D18" i="1" s="1"/>
  <c r="O22" i="1"/>
  <c r="S22" i="1" s="1"/>
  <c r="O21" i="1"/>
  <c r="S21" i="1" s="1"/>
  <c r="C15" i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<sst xmlns="http://schemas.openxmlformats.org/spreadsheetml/2006/main" count="54" uniqueCount="51">
  <si>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</si>
  <si>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</si>
  <si>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</si>
  <si>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</si>
  <si>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</si>
  <si>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</si>
  <si>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</si>
  <si>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</si>
  <si>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</si>
  <si>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</si>
  <si>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</si>
  <si>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</si>
  <si>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</si>
  <si>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</si>
  <si>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</si>
  <si>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</si>
  <si>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</si>
  <si>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</si>
  <si>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</si>
  <si>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</si>
  <si>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</si>
  <si>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</si>
  <si>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</si>
  <si>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</si>
  <si>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</si>
  <si>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</si>
  <si>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</si>
  <si>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</si>
  <si>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</si>
  <si>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</si>
  <si>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</si>
  <si>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</si>
  <si>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</si>
  <si>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</si>
  <si>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</si>
  <si>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</si>
  <si>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</si>
  <si>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</si>
  <si>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</si>
  <si>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</si>
  <si>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</si>
  <si>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</si>
  <si>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G1169-1244</t>
  </si>
  <si>
    <t>G1169-1244_Peg.xls</t>
  </si>
  <si>
    <t>EC</t>
  </si>
  <si>
    <t>Peg</t>
  </si>
  <si>
    <t>VSX</t>
  </si>
  <si>
    <t>IBVS 5960</t>
  </si>
  <si>
    <t>I</t>
  </si>
  <si>
    <t>V0682 Peg / GSC 1169-1244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</si>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</sst>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V0682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8-461C-9592-E4F2F6B61A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9.8179999986314215E-3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8-461C-9592-E4F2F6B61A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8-461C-9592-E4F2F6B61A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8-461C-9592-E4F2F6B61A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8-461C-9592-E4F2F6B61A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8-461C-9592-E4F2F6B61A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8-461C-9592-E4F2F6B61A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-9.5</c:v>
                </c:pt>
                <c:pt idx="1">
                  <c:v>-9.4901820000013686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8-461C-9592-E4F2F6B61A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68-461C-9592-E4F2F6B6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204952"/>
        <c:axId val="1"/>
      </c:scatterChart>
      <c:valAx>
        <c:axId val="747204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204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0</xdr:rowOff>
    </xdr:from>
    <xdr:to>
      <xdr:col>16</xdr:col>
      <xdr:colOff>314325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7F0C6C-CE0D-B5B0-304B-543112B6F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49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54373.677000000003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0.273233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v>-9.5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2.3635050550388595E-6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60371.839041319443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55499.1967</v>
      </c>
      <c r="D15" s="19" t="s">
        <v>38</v>
      </c>
      <c r="E15" s="20">
        <f ca="1">ROUND(2*(E14-$C$7)/$C$8,0)/2+E13</f>
        <v>21953.5</v>
      </c>
    </row>
    <row r="16" spans="1:7" s="6" customFormat="1" ht="12.95" customHeight="1" x14ac:dyDescent="0.2">
      <c r="A16" s="9" t="s">
        <v>4</v>
      </c>
      <c r="C16" s="23">
        <f ca="1">+C8+C12</f>
        <v>0.27323536350505506</v>
      </c>
      <c r="D16" s="19" t="s">
        <v>39</v>
      </c>
      <c r="E16" s="17">
        <f ca="1">ROUND(2*(E14-$C$15)/$C$16,0)/2+E13</f>
        <v>17834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45353.972006082491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55499.1967</v>
      </c>
      <c r="D18" s="26">
        <f ca="1">+C16</f>
        <v>0.27323536350505506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13.435028842544403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50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54373.677000000003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-9.5</v>
      </c>
      <c r="Q21" s="33">
        <f>+C21-15018.5</f>
        <v>39355.177000000003</v>
      </c>
      <c r="S21" s="6">
        <f ca="1">+(O21-G21)^2</f>
        <v>90.25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55508.6967</v>
      </c>
      <c r="D22" s="3">
        <v>4.0000000000000002E-4</v>
      </c>
      <c r="E22" s="6">
        <f>+(C22-C$7)/C$8</f>
        <v>4154.0359327021151</v>
      </c>
      <c r="F22" s="6">
        <f>ROUND(2*E22,0)/2</f>
        <v>4154</v>
      </c>
      <c r="G22" s="6">
        <f>+C22-(C$7+F22*C$8)</f>
        <v>9.8179999986314215E-3</v>
      </c>
      <c r="I22" s="6">
        <f>+G22</f>
        <v>9.8179999986314215E-3</v>
      </c>
      <c r="O22" s="6">
        <f ca="1">+C$11+C$12*$F22</f>
        <v>-9.4901820000013686</v>
      </c>
      <c r="Q22" s="33">
        <f>+C22-15018.5</f>
        <v>40490.1967</v>
      </c>
      <c r="S22" s="6">
        <f ca="1">+(O22-G22)^2</f>
        <v>90.25</v>
      </c>
    </row>
    <row r="23" spans="1:19" s="6" customFormat="1" ht="12.95" customHeight="1" x14ac:dyDescent="0.2">
      <c r="C23" s="12"/>
      <c r="D23" s="12"/>
      <c r="Q23" s="33"/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2024-03-02T07:08:13Z</dcterms:modified>
</cp:coreProperties>
</file>