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AB409E9-FC78-45D3-BE75-6F5661306FA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2" r:id="rId1"/>
    <sheet name="Graphs 1" sheetId="4" r:id="rId2"/>
    <sheet name="Active 2" sheetId="5" r:id="rId3"/>
    <sheet name="A (old)" sheetId="1" r:id="rId4"/>
    <sheet name="BAV" sheetId="3" r:id="rId5"/>
  </sheets>
  <calcPr calcId="181029"/>
</workbook>
</file>

<file path=xl/calcChain.xml><?xml version="1.0" encoding="utf-8"?>
<calcChain xmlns="http://schemas.openxmlformats.org/spreadsheetml/2006/main">
  <c r="E66" i="5" l="1"/>
  <c r="F66" i="5" s="1"/>
  <c r="Q66" i="5"/>
  <c r="C66" i="5"/>
  <c r="A66" i="5"/>
  <c r="Q83" i="5"/>
  <c r="Q82" i="5"/>
  <c r="Q81" i="5"/>
  <c r="E81" i="5"/>
  <c r="F81" i="5" s="1"/>
  <c r="V81" i="5" s="1"/>
  <c r="Q77" i="5"/>
  <c r="E77" i="5"/>
  <c r="F77" i="5" s="1"/>
  <c r="V77" i="5" s="1"/>
  <c r="Q76" i="5"/>
  <c r="E76" i="5"/>
  <c r="F76" i="5" s="1"/>
  <c r="Q75" i="5"/>
  <c r="Q74" i="5"/>
  <c r="Q73" i="5"/>
  <c r="E73" i="5"/>
  <c r="F73" i="5" s="1"/>
  <c r="V73" i="5" s="1"/>
  <c r="Q70" i="5"/>
  <c r="Q69" i="5"/>
  <c r="E69" i="5"/>
  <c r="F69" i="5" s="1"/>
  <c r="V69" i="5" s="1"/>
  <c r="Q68" i="5"/>
  <c r="Q67" i="5"/>
  <c r="Q63" i="5"/>
  <c r="E63" i="5"/>
  <c r="F63" i="5" s="1"/>
  <c r="V63" i="5" s="1"/>
  <c r="Q62" i="5"/>
  <c r="E62" i="5"/>
  <c r="F62" i="5" s="1"/>
  <c r="V62" i="5" s="1"/>
  <c r="Q58" i="5"/>
  <c r="E58" i="5"/>
  <c r="F58" i="5" s="1"/>
  <c r="G58" i="5" s="1"/>
  <c r="Q57" i="5"/>
  <c r="Q56" i="5"/>
  <c r="Q55" i="5"/>
  <c r="E55" i="5"/>
  <c r="F55" i="5" s="1"/>
  <c r="V55" i="5" s="1"/>
  <c r="Q54" i="5"/>
  <c r="Q51" i="5"/>
  <c r="Q49" i="5"/>
  <c r="Q48" i="5"/>
  <c r="Q47" i="5"/>
  <c r="E47" i="5"/>
  <c r="F47" i="5" s="1"/>
  <c r="V47" i="5" s="1"/>
  <c r="Q42" i="5"/>
  <c r="E42" i="5"/>
  <c r="F42" i="5" s="1"/>
  <c r="V42" i="5" s="1"/>
  <c r="Q41" i="5"/>
  <c r="E41" i="5"/>
  <c r="F41" i="5" s="1"/>
  <c r="Q38" i="5"/>
  <c r="Q37" i="5"/>
  <c r="Q34" i="5"/>
  <c r="E34" i="5"/>
  <c r="F34" i="5" s="1"/>
  <c r="V34" i="5" s="1"/>
  <c r="Q33" i="5"/>
  <c r="Q27" i="5"/>
  <c r="Q24" i="5"/>
  <c r="E24" i="5"/>
  <c r="F24" i="5" s="1"/>
  <c r="V24" i="5" s="1"/>
  <c r="Q80" i="5"/>
  <c r="E80" i="5"/>
  <c r="F80" i="5" s="1"/>
  <c r="V80" i="5" s="1"/>
  <c r="Q79" i="5"/>
  <c r="E79" i="5"/>
  <c r="F79" i="5" s="1"/>
  <c r="G79" i="5" s="1"/>
  <c r="Q78" i="5"/>
  <c r="Q72" i="5"/>
  <c r="Q71" i="5"/>
  <c r="E71" i="5"/>
  <c r="F71" i="5" s="1"/>
  <c r="V71" i="5" s="1"/>
  <c r="Q65" i="5"/>
  <c r="Q64" i="5"/>
  <c r="Q61" i="5"/>
  <c r="E61" i="5"/>
  <c r="F61" i="5" s="1"/>
  <c r="V61" i="5" s="1"/>
  <c r="Q60" i="5"/>
  <c r="E60" i="5"/>
  <c r="F60" i="5" s="1"/>
  <c r="V60" i="5" s="1"/>
  <c r="Q59" i="5"/>
  <c r="E59" i="5"/>
  <c r="F59" i="5" s="1"/>
  <c r="Q53" i="5"/>
  <c r="E53" i="5"/>
  <c r="F53" i="5" s="1"/>
  <c r="V53" i="5" s="1"/>
  <c r="Q52" i="5"/>
  <c r="Q50" i="5"/>
  <c r="E50" i="5"/>
  <c r="F50" i="5" s="1"/>
  <c r="G50" i="5" s="1"/>
  <c r="R50" i="5" s="1"/>
  <c r="Q46" i="5"/>
  <c r="Q45" i="5"/>
  <c r="Q44" i="5"/>
  <c r="E44" i="5"/>
  <c r="F44" i="5" s="1"/>
  <c r="V44" i="5" s="1"/>
  <c r="Q43" i="5"/>
  <c r="Q40" i="5"/>
  <c r="Q39" i="5"/>
  <c r="E39" i="5"/>
  <c r="F39" i="5" s="1"/>
  <c r="Q36" i="5"/>
  <c r="Q35" i="5"/>
  <c r="Q32" i="5"/>
  <c r="E32" i="5"/>
  <c r="F32" i="5" s="1"/>
  <c r="V32" i="5" s="1"/>
  <c r="Q31" i="5"/>
  <c r="E31" i="5"/>
  <c r="F31" i="5" s="1"/>
  <c r="V31" i="5" s="1"/>
  <c r="Q30" i="5"/>
  <c r="E30" i="5"/>
  <c r="F30" i="5" s="1"/>
  <c r="Q29" i="5"/>
  <c r="E29" i="5"/>
  <c r="F29" i="5" s="1"/>
  <c r="V29" i="5" s="1"/>
  <c r="Q28" i="5"/>
  <c r="E28" i="5"/>
  <c r="F28" i="5" s="1"/>
  <c r="Q26" i="5"/>
  <c r="E26" i="5"/>
  <c r="F26" i="5" s="1"/>
  <c r="Q25" i="5"/>
  <c r="E25" i="5"/>
  <c r="F25" i="5" s="1"/>
  <c r="V25" i="5" s="1"/>
  <c r="Q23" i="5"/>
  <c r="E23" i="5"/>
  <c r="F23" i="5" s="1"/>
  <c r="V23" i="5" s="1"/>
  <c r="Q22" i="5"/>
  <c r="E22" i="5"/>
  <c r="F22" i="5" s="1"/>
  <c r="V22" i="5" s="1"/>
  <c r="Q21" i="5"/>
  <c r="C17" i="5"/>
  <c r="D14" i="5"/>
  <c r="C14" i="5"/>
  <c r="D13" i="5"/>
  <c r="C13" i="5"/>
  <c r="F12" i="5"/>
  <c r="E83" i="5"/>
  <c r="F83" i="5" s="1"/>
  <c r="V83" i="5" s="1"/>
  <c r="C7" i="2"/>
  <c r="E24" i="2" s="1"/>
  <c r="D14" i="2"/>
  <c r="D13" i="2"/>
  <c r="Q82" i="2"/>
  <c r="Q56" i="2"/>
  <c r="Q57" i="2"/>
  <c r="Q58" i="2"/>
  <c r="Q59" i="2"/>
  <c r="Q62" i="2"/>
  <c r="Q44" i="2"/>
  <c r="Q73" i="2"/>
  <c r="Q49" i="2"/>
  <c r="G19" i="3"/>
  <c r="C19" i="3"/>
  <c r="G57" i="3"/>
  <c r="C57" i="3"/>
  <c r="G56" i="3"/>
  <c r="C56" i="3"/>
  <c r="G55" i="3"/>
  <c r="C55" i="3"/>
  <c r="G65" i="3"/>
  <c r="C65" i="3"/>
  <c r="G54" i="3"/>
  <c r="C54" i="3"/>
  <c r="G53" i="3"/>
  <c r="C53" i="3"/>
  <c r="G52" i="3"/>
  <c r="C52" i="3"/>
  <c r="G51" i="3"/>
  <c r="C51" i="3"/>
  <c r="G50" i="3"/>
  <c r="C50" i="3"/>
  <c r="G64" i="3"/>
  <c r="C64" i="3"/>
  <c r="G49" i="3"/>
  <c r="C49" i="3"/>
  <c r="G48" i="3"/>
  <c r="C48" i="3"/>
  <c r="G47" i="3"/>
  <c r="C47" i="3"/>
  <c r="G46" i="3"/>
  <c r="C46" i="3"/>
  <c r="G63" i="3"/>
  <c r="C63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62" i="3"/>
  <c r="C62" i="3"/>
  <c r="G34" i="3"/>
  <c r="C34" i="3"/>
  <c r="G33" i="3"/>
  <c r="C33" i="3"/>
  <c r="G32" i="3"/>
  <c r="C32" i="3"/>
  <c r="G31" i="3"/>
  <c r="C31" i="3"/>
  <c r="G30" i="3"/>
  <c r="C30" i="3"/>
  <c r="G29" i="3"/>
  <c r="C29" i="3"/>
  <c r="G61" i="3"/>
  <c r="C61" i="3"/>
  <c r="G60" i="3"/>
  <c r="C60" i="3"/>
  <c r="G28" i="3"/>
  <c r="C28" i="3"/>
  <c r="G27" i="3"/>
  <c r="C27" i="3"/>
  <c r="G59" i="3"/>
  <c r="C59" i="3"/>
  <c r="G58" i="3"/>
  <c r="C58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19" i="3"/>
  <c r="D19" i="3"/>
  <c r="B19" i="3"/>
  <c r="A19" i="3"/>
  <c r="H57" i="3"/>
  <c r="D57" i="3"/>
  <c r="B57" i="3"/>
  <c r="A57" i="3"/>
  <c r="H56" i="3"/>
  <c r="D56" i="3"/>
  <c r="B56" i="3"/>
  <c r="A56" i="3"/>
  <c r="H55" i="3"/>
  <c r="D55" i="3"/>
  <c r="B55" i="3"/>
  <c r="A55" i="3"/>
  <c r="H65" i="3"/>
  <c r="D65" i="3"/>
  <c r="B65" i="3"/>
  <c r="A6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64" i="3"/>
  <c r="D64" i="3"/>
  <c r="B64" i="3"/>
  <c r="A64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63" i="3"/>
  <c r="D63" i="3"/>
  <c r="B63" i="3"/>
  <c r="A63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62" i="3"/>
  <c r="D62" i="3"/>
  <c r="B62" i="3"/>
  <c r="A62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H61" i="3"/>
  <c r="D61" i="3"/>
  <c r="B61" i="3"/>
  <c r="A61" i="3"/>
  <c r="H60" i="3"/>
  <c r="D60" i="3"/>
  <c r="B60" i="3"/>
  <c r="A60" i="3"/>
  <c r="H28" i="3"/>
  <c r="D28" i="3"/>
  <c r="B28" i="3"/>
  <c r="A28" i="3"/>
  <c r="H27" i="3"/>
  <c r="D27" i="3"/>
  <c r="B27" i="3"/>
  <c r="A27" i="3"/>
  <c r="H59" i="3"/>
  <c r="D59" i="3"/>
  <c r="B59" i="3"/>
  <c r="A59" i="3"/>
  <c r="H58" i="3"/>
  <c r="D58" i="3"/>
  <c r="B58" i="3"/>
  <c r="A58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Q81" i="2"/>
  <c r="C13" i="2"/>
  <c r="Q21" i="2"/>
  <c r="Q25" i="2"/>
  <c r="Q27" i="2"/>
  <c r="Q28" i="2"/>
  <c r="Q30" i="2"/>
  <c r="Q55" i="2"/>
  <c r="Q31" i="2"/>
  <c r="Q46" i="2"/>
  <c r="Q72" i="2"/>
  <c r="Q48" i="2"/>
  <c r="Q76" i="2"/>
  <c r="Q79" i="2"/>
  <c r="Q51" i="2"/>
  <c r="Q80" i="2"/>
  <c r="Q78" i="2"/>
  <c r="Q50" i="2"/>
  <c r="F12" i="2"/>
  <c r="F13" i="2" s="1"/>
  <c r="Q77" i="2"/>
  <c r="C14" i="2"/>
  <c r="Q71" i="2"/>
  <c r="C17" i="2"/>
  <c r="Q75" i="2"/>
  <c r="Q47" i="2"/>
  <c r="Q52" i="2"/>
  <c r="Q24" i="2"/>
  <c r="Q53" i="2"/>
  <c r="Q26" i="2"/>
  <c r="Q29" i="2"/>
  <c r="Q54" i="2"/>
  <c r="Q32" i="2"/>
  <c r="Q33" i="2"/>
  <c r="Q34" i="2"/>
  <c r="Q35" i="2"/>
  <c r="Q36" i="2"/>
  <c r="Q37" i="2"/>
  <c r="Q38" i="2"/>
  <c r="Q60" i="2"/>
  <c r="Q61" i="2"/>
  <c r="Q39" i="2"/>
  <c r="Q63" i="2"/>
  <c r="Q40" i="2"/>
  <c r="Q41" i="2"/>
  <c r="Q64" i="2"/>
  <c r="Q65" i="2"/>
  <c r="Q66" i="2"/>
  <c r="Q67" i="2"/>
  <c r="Q68" i="2"/>
  <c r="Q42" i="2"/>
  <c r="Q43" i="2"/>
  <c r="Q69" i="2"/>
  <c r="Q70" i="2"/>
  <c r="Q45" i="2"/>
  <c r="Q74" i="2"/>
  <c r="Q22" i="2"/>
  <c r="Q23" i="2"/>
  <c r="C7" i="1"/>
  <c r="E27" i="1"/>
  <c r="F27" i="1"/>
  <c r="C8" i="1"/>
  <c r="E24" i="1"/>
  <c r="F24" i="1"/>
  <c r="E31" i="1"/>
  <c r="F31" i="1"/>
  <c r="E34" i="1"/>
  <c r="F34" i="1"/>
  <c r="G34" i="1"/>
  <c r="I34" i="1"/>
  <c r="E38" i="1"/>
  <c r="F38" i="1"/>
  <c r="E54" i="1"/>
  <c r="F54" i="1"/>
  <c r="E57" i="1"/>
  <c r="F57" i="1"/>
  <c r="Q21" i="1"/>
  <c r="Q22" i="1"/>
  <c r="Q24" i="1"/>
  <c r="Q27" i="1"/>
  <c r="Q28" i="1"/>
  <c r="Q30" i="1"/>
  <c r="Q39" i="1"/>
  <c r="Q40" i="1"/>
  <c r="Q45" i="1"/>
  <c r="Q47" i="1"/>
  <c r="Q48" i="1"/>
  <c r="Q54" i="1"/>
  <c r="Q55" i="1"/>
  <c r="Q23" i="1"/>
  <c r="Q25" i="1"/>
  <c r="Q29" i="1"/>
  <c r="Q41" i="1"/>
  <c r="Q43" i="1"/>
  <c r="Q46" i="1"/>
  <c r="Q49" i="1"/>
  <c r="Q50" i="1"/>
  <c r="Q51" i="1"/>
  <c r="Q52" i="1"/>
  <c r="Q53" i="1"/>
  <c r="Q56" i="1"/>
  <c r="Q57" i="1"/>
  <c r="Q38" i="1"/>
  <c r="Q42" i="1"/>
  <c r="Q58" i="1"/>
  <c r="Q31" i="1"/>
  <c r="Q32" i="1"/>
  <c r="Q33" i="1"/>
  <c r="Q34" i="1"/>
  <c r="Q35" i="1"/>
  <c r="Q36" i="1"/>
  <c r="Q37" i="1"/>
  <c r="Q44" i="1"/>
  <c r="Q26" i="1"/>
  <c r="E25" i="1"/>
  <c r="F25" i="1"/>
  <c r="G27" i="1"/>
  <c r="J27" i="1"/>
  <c r="E33" i="1"/>
  <c r="F33" i="1"/>
  <c r="E41" i="1"/>
  <c r="F41" i="1"/>
  <c r="G41" i="1"/>
  <c r="J41" i="1"/>
  <c r="E49" i="1"/>
  <c r="F49" i="1"/>
  <c r="E21" i="1"/>
  <c r="F21" i="1"/>
  <c r="G21" i="1"/>
  <c r="G23" i="1"/>
  <c r="J23" i="1"/>
  <c r="E29" i="1"/>
  <c r="F29" i="1"/>
  <c r="G29" i="1"/>
  <c r="J29" i="1"/>
  <c r="G31" i="1"/>
  <c r="I31" i="1"/>
  <c r="E37" i="1"/>
  <c r="F37" i="1"/>
  <c r="G37" i="1"/>
  <c r="I37" i="1"/>
  <c r="G39" i="1"/>
  <c r="J39" i="1"/>
  <c r="E45" i="1"/>
  <c r="F45" i="1"/>
  <c r="G45" i="1"/>
  <c r="J45" i="1"/>
  <c r="E23" i="1"/>
  <c r="F23" i="1"/>
  <c r="G53" i="1"/>
  <c r="J53" i="1"/>
  <c r="E28" i="1"/>
  <c r="F28" i="1"/>
  <c r="E35" i="1"/>
  <c r="F35" i="1"/>
  <c r="G35" i="1"/>
  <c r="I35" i="1"/>
  <c r="G38" i="1"/>
  <c r="K38" i="1"/>
  <c r="E42" i="1"/>
  <c r="F42" i="1"/>
  <c r="G42" i="1"/>
  <c r="K42" i="1"/>
  <c r="E52" i="1"/>
  <c r="F52" i="1"/>
  <c r="G54" i="1"/>
  <c r="J54" i="1"/>
  <c r="E32" i="1"/>
  <c r="F32" i="1"/>
  <c r="G32" i="1"/>
  <c r="I32" i="1"/>
  <c r="E39" i="1"/>
  <c r="F39" i="1"/>
  <c r="G49" i="1"/>
  <c r="J49" i="1"/>
  <c r="G57" i="1"/>
  <c r="J57" i="1"/>
  <c r="G28" i="1"/>
  <c r="J28" i="1"/>
  <c r="G46" i="1"/>
  <c r="J46" i="1"/>
  <c r="G52" i="1"/>
  <c r="J52" i="1"/>
  <c r="G24" i="1"/>
  <c r="J24" i="1"/>
  <c r="E46" i="1"/>
  <c r="F46" i="1"/>
  <c r="E55" i="1"/>
  <c r="F55" i="1"/>
  <c r="G55" i="1"/>
  <c r="J55" i="1"/>
  <c r="E43" i="1"/>
  <c r="F43" i="1"/>
  <c r="G43" i="1"/>
  <c r="J43" i="1"/>
  <c r="E50" i="1"/>
  <c r="F50" i="1"/>
  <c r="E58" i="1"/>
  <c r="F58" i="1"/>
  <c r="G25" i="1"/>
  <c r="J25" i="1"/>
  <c r="E36" i="1"/>
  <c r="F36" i="1"/>
  <c r="G36" i="1"/>
  <c r="I36" i="1"/>
  <c r="E22" i="1"/>
  <c r="F22" i="1"/>
  <c r="E40" i="1"/>
  <c r="F40" i="1"/>
  <c r="G40" i="1"/>
  <c r="J40" i="1"/>
  <c r="E47" i="1"/>
  <c r="F47" i="1"/>
  <c r="G47" i="1"/>
  <c r="J47" i="1"/>
  <c r="E53" i="1"/>
  <c r="F53" i="1"/>
  <c r="G22" i="1"/>
  <c r="J22" i="1"/>
  <c r="E26" i="1"/>
  <c r="F26" i="1"/>
  <c r="E44" i="1"/>
  <c r="F44" i="1"/>
  <c r="G44" i="1"/>
  <c r="I44" i="1"/>
  <c r="G50" i="1"/>
  <c r="J50" i="1"/>
  <c r="E56" i="1"/>
  <c r="F56" i="1"/>
  <c r="G56" i="1"/>
  <c r="J56" i="1"/>
  <c r="G58" i="1"/>
  <c r="K58" i="1"/>
  <c r="G26" i="1"/>
  <c r="H26" i="1"/>
  <c r="E30" i="1"/>
  <c r="F30" i="1"/>
  <c r="G30" i="1"/>
  <c r="J30" i="1"/>
  <c r="G33" i="1"/>
  <c r="I33" i="1"/>
  <c r="E48" i="1"/>
  <c r="F48" i="1"/>
  <c r="G48" i="1"/>
  <c r="J48" i="1"/>
  <c r="E51" i="1"/>
  <c r="F51" i="1"/>
  <c r="G51" i="1"/>
  <c r="J51" i="1"/>
  <c r="E37" i="3"/>
  <c r="E67" i="2"/>
  <c r="F67" i="2" s="1"/>
  <c r="V67" i="2" s="1"/>
  <c r="E46" i="2"/>
  <c r="F46" i="2" s="1"/>
  <c r="E36" i="2"/>
  <c r="F36" i="2" s="1"/>
  <c r="V36" i="2" s="1"/>
  <c r="E40" i="2"/>
  <c r="F40" i="2" s="1"/>
  <c r="E79" i="2"/>
  <c r="F79" i="2" s="1"/>
  <c r="E23" i="2"/>
  <c r="F23" i="2" s="1"/>
  <c r="E65" i="2"/>
  <c r="F65" i="2" s="1"/>
  <c r="E70" i="2"/>
  <c r="E47" i="3" s="1"/>
  <c r="E48" i="2"/>
  <c r="F48" i="2" s="1"/>
  <c r="E55" i="2"/>
  <c r="F55" i="2" s="1"/>
  <c r="E59" i="2"/>
  <c r="F59" i="2" s="1"/>
  <c r="E71" i="2"/>
  <c r="F71" i="2" s="1"/>
  <c r="E77" i="2"/>
  <c r="F77" i="2" s="1"/>
  <c r="E82" i="2"/>
  <c r="F82" i="2" s="1"/>
  <c r="E37" i="2"/>
  <c r="F37" i="2" s="1"/>
  <c r="E41" i="2"/>
  <c r="F41" i="2" s="1"/>
  <c r="E44" i="2"/>
  <c r="F44" i="2" s="1"/>
  <c r="G44" i="2" s="1"/>
  <c r="E52" i="2"/>
  <c r="F52" i="2" s="1"/>
  <c r="E30" i="2"/>
  <c r="F30" i="2" s="1"/>
  <c r="E34" i="2"/>
  <c r="F34" i="2" s="1"/>
  <c r="U34" i="2" s="1"/>
  <c r="E45" i="2"/>
  <c r="F45" i="2" s="1"/>
  <c r="E75" i="2"/>
  <c r="F75" i="2" s="1"/>
  <c r="E80" i="2"/>
  <c r="F80" i="2" s="1"/>
  <c r="E63" i="2"/>
  <c r="F63" i="2" s="1"/>
  <c r="E42" i="2"/>
  <c r="F42" i="2" s="1"/>
  <c r="E22" i="2"/>
  <c r="F22" i="2" s="1"/>
  <c r="E28" i="2"/>
  <c r="F28" i="2" s="1"/>
  <c r="V28" i="2" s="1"/>
  <c r="E69" i="2"/>
  <c r="E46" i="3" s="1"/>
  <c r="E47" i="2"/>
  <c r="F47" i="2" s="1"/>
  <c r="E50" i="2"/>
  <c r="F50" i="2" s="1"/>
  <c r="E44" i="3"/>
  <c r="E31" i="3"/>
  <c r="E63" i="3"/>
  <c r="J21" i="1"/>
  <c r="C11" i="1"/>
  <c r="C12" i="1"/>
  <c r="C16" i="1"/>
  <c r="D18" i="1"/>
  <c r="E13" i="3"/>
  <c r="E14" i="3"/>
  <c r="E56" i="3"/>
  <c r="F69" i="2"/>
  <c r="V69" i="2" s="1"/>
  <c r="E30" i="3"/>
  <c r="E22" i="3"/>
  <c r="O27" i="1"/>
  <c r="O40" i="1"/>
  <c r="O54" i="1"/>
  <c r="O29" i="1"/>
  <c r="O49" i="1"/>
  <c r="O53" i="1"/>
  <c r="O38" i="1"/>
  <c r="O32" i="1"/>
  <c r="O36" i="1"/>
  <c r="O30" i="1"/>
  <c r="O43" i="1"/>
  <c r="O57" i="1"/>
  <c r="O33" i="1"/>
  <c r="O25" i="1"/>
  <c r="O22" i="1"/>
  <c r="O47" i="1"/>
  <c r="O23" i="1"/>
  <c r="O51" i="1"/>
  <c r="O37" i="1"/>
  <c r="O39" i="1"/>
  <c r="O24" i="1"/>
  <c r="O52" i="1"/>
  <c r="O48" i="1"/>
  <c r="O46" i="1"/>
  <c r="O58" i="1"/>
  <c r="O34" i="1"/>
  <c r="O44" i="1"/>
  <c r="O55" i="1"/>
  <c r="O21" i="1"/>
  <c r="O50" i="1"/>
  <c r="O35" i="1"/>
  <c r="O26" i="1"/>
  <c r="O41" i="1"/>
  <c r="C15" i="1"/>
  <c r="C18" i="1"/>
  <c r="O28" i="1"/>
  <c r="O56" i="1"/>
  <c r="O31" i="1"/>
  <c r="O45" i="1"/>
  <c r="O42" i="1"/>
  <c r="V66" i="5" l="1"/>
  <c r="G66" i="5"/>
  <c r="V26" i="5"/>
  <c r="G26" i="5"/>
  <c r="J26" i="5" s="1"/>
  <c r="G30" i="5"/>
  <c r="V30" i="5"/>
  <c r="I50" i="5"/>
  <c r="G23" i="5"/>
  <c r="J23" i="5" s="1"/>
  <c r="G59" i="5"/>
  <c r="V59" i="5"/>
  <c r="G41" i="5"/>
  <c r="V41" i="5"/>
  <c r="G76" i="5"/>
  <c r="V76" i="5"/>
  <c r="G28" i="5"/>
  <c r="V28" i="5"/>
  <c r="K79" i="5"/>
  <c r="R79" i="5"/>
  <c r="J58" i="5"/>
  <c r="S58" i="5"/>
  <c r="V39" i="5"/>
  <c r="U39" i="5"/>
  <c r="G53" i="5"/>
  <c r="V50" i="5"/>
  <c r="V79" i="5"/>
  <c r="V58" i="5"/>
  <c r="J30" i="5"/>
  <c r="R30" i="5"/>
  <c r="F13" i="5"/>
  <c r="G22" i="5"/>
  <c r="J22" i="5" s="1"/>
  <c r="G25" i="5"/>
  <c r="J25" i="5" s="1"/>
  <c r="E21" i="5"/>
  <c r="F21" i="5" s="1"/>
  <c r="U29" i="5"/>
  <c r="E52" i="5"/>
  <c r="F52" i="5" s="1"/>
  <c r="E72" i="5"/>
  <c r="F72" i="5" s="1"/>
  <c r="E37" i="5"/>
  <c r="F37" i="5" s="1"/>
  <c r="E56" i="5"/>
  <c r="F56" i="5" s="1"/>
  <c r="E70" i="5"/>
  <c r="F70" i="5" s="1"/>
  <c r="V70" i="5" s="1"/>
  <c r="E74" i="5"/>
  <c r="F74" i="5" s="1"/>
  <c r="G83" i="5"/>
  <c r="G71" i="5"/>
  <c r="E78" i="5"/>
  <c r="F78" i="5" s="1"/>
  <c r="G34" i="5"/>
  <c r="E38" i="5"/>
  <c r="F38" i="5" s="1"/>
  <c r="G55" i="5"/>
  <c r="E57" i="5"/>
  <c r="F57" i="5" s="1"/>
  <c r="G69" i="5"/>
  <c r="G73" i="5"/>
  <c r="E75" i="5"/>
  <c r="F75" i="5" s="1"/>
  <c r="G31" i="5"/>
  <c r="E35" i="5"/>
  <c r="F35" i="5" s="1"/>
  <c r="E43" i="5"/>
  <c r="F43" i="5" s="1"/>
  <c r="E45" i="5"/>
  <c r="F45" i="5" s="1"/>
  <c r="G60" i="5"/>
  <c r="E64" i="5"/>
  <c r="F64" i="5" s="1"/>
  <c r="G80" i="5"/>
  <c r="E27" i="5"/>
  <c r="F27" i="5" s="1"/>
  <c r="G42" i="5"/>
  <c r="E48" i="5"/>
  <c r="F48" i="5" s="1"/>
  <c r="E51" i="5"/>
  <c r="F51" i="5" s="1"/>
  <c r="G62" i="5"/>
  <c r="E67" i="5"/>
  <c r="F67" i="5" s="1"/>
  <c r="G77" i="5"/>
  <c r="E82" i="5"/>
  <c r="F82" i="5" s="1"/>
  <c r="G32" i="5"/>
  <c r="E36" i="5"/>
  <c r="F36" i="5" s="1"/>
  <c r="V36" i="5" s="1"/>
  <c r="E40" i="5"/>
  <c r="F40" i="5" s="1"/>
  <c r="G44" i="5"/>
  <c r="E46" i="5"/>
  <c r="F46" i="5" s="1"/>
  <c r="V46" i="5" s="1"/>
  <c r="G61" i="5"/>
  <c r="E65" i="5"/>
  <c r="F65" i="5" s="1"/>
  <c r="V65" i="5" s="1"/>
  <c r="G24" i="5"/>
  <c r="E33" i="5"/>
  <c r="F33" i="5" s="1"/>
  <c r="V33" i="5" s="1"/>
  <c r="G47" i="5"/>
  <c r="E49" i="5"/>
  <c r="F49" i="5" s="1"/>
  <c r="E54" i="5"/>
  <c r="F54" i="5" s="1"/>
  <c r="V54" i="5" s="1"/>
  <c r="G63" i="5"/>
  <c r="E68" i="5"/>
  <c r="F68" i="5" s="1"/>
  <c r="V68" i="5" s="1"/>
  <c r="G81" i="5"/>
  <c r="V30" i="2"/>
  <c r="G30" i="2"/>
  <c r="G22" i="2"/>
  <c r="J22" i="2" s="1"/>
  <c r="V22" i="2"/>
  <c r="F24" i="2"/>
  <c r="E15" i="3"/>
  <c r="V42" i="2"/>
  <c r="G42" i="2"/>
  <c r="V48" i="2"/>
  <c r="G48" i="2"/>
  <c r="V80" i="2"/>
  <c r="G80" i="2"/>
  <c r="V40" i="2"/>
  <c r="G40" i="2"/>
  <c r="V59" i="2"/>
  <c r="G59" i="2"/>
  <c r="V41" i="2"/>
  <c r="G41" i="2"/>
  <c r="G50" i="2"/>
  <c r="K50" i="2" s="1"/>
  <c r="V50" i="2"/>
  <c r="E49" i="3"/>
  <c r="E53" i="3"/>
  <c r="E38" i="3"/>
  <c r="E28" i="3"/>
  <c r="E36" i="3"/>
  <c r="E64" i="2"/>
  <c r="E21" i="2"/>
  <c r="E35" i="2"/>
  <c r="E66" i="2"/>
  <c r="E49" i="2"/>
  <c r="E68" i="2"/>
  <c r="E25" i="2"/>
  <c r="E60" i="2"/>
  <c r="F60" i="2" s="1"/>
  <c r="V60" i="2" s="1"/>
  <c r="E73" i="2"/>
  <c r="E32" i="2"/>
  <c r="E62" i="2"/>
  <c r="E12" i="3"/>
  <c r="E51" i="3"/>
  <c r="E21" i="3"/>
  <c r="E61" i="3"/>
  <c r="E38" i="2"/>
  <c r="E31" i="2"/>
  <c r="G67" i="2"/>
  <c r="E26" i="2"/>
  <c r="E58" i="2"/>
  <c r="E57" i="2"/>
  <c r="E78" i="2"/>
  <c r="F78" i="2" s="1"/>
  <c r="E53" i="2"/>
  <c r="E61" i="2"/>
  <c r="E74" i="2"/>
  <c r="E56" i="2"/>
  <c r="E39" i="2"/>
  <c r="E51" i="2"/>
  <c r="E55" i="3" s="1"/>
  <c r="E33" i="2"/>
  <c r="E43" i="2"/>
  <c r="E81" i="2"/>
  <c r="E54" i="2"/>
  <c r="E24" i="3"/>
  <c r="E72" i="2"/>
  <c r="F72" i="2" s="1"/>
  <c r="V72" i="2" s="1"/>
  <c r="E27" i="2"/>
  <c r="E29" i="2"/>
  <c r="F29" i="2" s="1"/>
  <c r="V29" i="2" s="1"/>
  <c r="E76" i="2"/>
  <c r="F76" i="2" s="1"/>
  <c r="E52" i="3"/>
  <c r="E54" i="3"/>
  <c r="E42" i="3"/>
  <c r="G47" i="2"/>
  <c r="V47" i="2"/>
  <c r="G75" i="2"/>
  <c r="V75" i="2"/>
  <c r="V71" i="2"/>
  <c r="G71" i="2"/>
  <c r="G79" i="2"/>
  <c r="V79" i="2"/>
  <c r="G63" i="2"/>
  <c r="V63" i="2"/>
  <c r="V45" i="2"/>
  <c r="G45" i="2"/>
  <c r="V52" i="2"/>
  <c r="G52" i="2"/>
  <c r="V37" i="2"/>
  <c r="G37" i="2"/>
  <c r="G65" i="2"/>
  <c r="V65" i="2"/>
  <c r="V77" i="2"/>
  <c r="G77" i="2"/>
  <c r="G60" i="2"/>
  <c r="G55" i="2"/>
  <c r="V55" i="2"/>
  <c r="L44" i="2"/>
  <c r="R44" i="2"/>
  <c r="G29" i="2"/>
  <c r="V76" i="2"/>
  <c r="G76" i="2"/>
  <c r="V24" i="2"/>
  <c r="G24" i="2"/>
  <c r="J24" i="2" s="1"/>
  <c r="G82" i="2"/>
  <c r="V82" i="2"/>
  <c r="V23" i="2"/>
  <c r="G23" i="2"/>
  <c r="J23" i="2" s="1"/>
  <c r="G46" i="2"/>
  <c r="V46" i="2"/>
  <c r="G69" i="2"/>
  <c r="E19" i="3"/>
  <c r="E40" i="3"/>
  <c r="G28" i="2"/>
  <c r="F70" i="2"/>
  <c r="E48" i="3"/>
  <c r="G36" i="2"/>
  <c r="F51" i="2"/>
  <c r="V34" i="2"/>
  <c r="V44" i="2"/>
  <c r="R26" i="5" l="1"/>
  <c r="K66" i="5"/>
  <c r="S66" i="5"/>
  <c r="G54" i="5"/>
  <c r="J54" i="5" s="1"/>
  <c r="J63" i="5"/>
  <c r="S63" i="5"/>
  <c r="R44" i="5"/>
  <c r="I44" i="5"/>
  <c r="J62" i="5"/>
  <c r="S62" i="5"/>
  <c r="V45" i="5"/>
  <c r="G45" i="5"/>
  <c r="S55" i="5"/>
  <c r="J55" i="5"/>
  <c r="G68" i="5"/>
  <c r="G46" i="5"/>
  <c r="I53" i="5"/>
  <c r="R53" i="5"/>
  <c r="H28" i="5"/>
  <c r="R28" i="5"/>
  <c r="V57" i="5"/>
  <c r="G57" i="5"/>
  <c r="V52" i="5"/>
  <c r="G52" i="5"/>
  <c r="V49" i="5"/>
  <c r="U49" i="5"/>
  <c r="V40" i="5"/>
  <c r="U40" i="5"/>
  <c r="V51" i="5"/>
  <c r="G51" i="5"/>
  <c r="V43" i="5"/>
  <c r="U43" i="5"/>
  <c r="V38" i="5"/>
  <c r="G38" i="5"/>
  <c r="V56" i="5"/>
  <c r="G56" i="5"/>
  <c r="G36" i="5"/>
  <c r="V67" i="5"/>
  <c r="G67" i="5"/>
  <c r="J47" i="5"/>
  <c r="S47" i="5"/>
  <c r="J32" i="5"/>
  <c r="R32" i="5"/>
  <c r="J42" i="5"/>
  <c r="S42" i="5"/>
  <c r="J31" i="5"/>
  <c r="R31" i="5"/>
  <c r="V78" i="5"/>
  <c r="G78" i="5"/>
  <c r="V37" i="5"/>
  <c r="G37" i="5"/>
  <c r="V21" i="5"/>
  <c r="G21" i="5"/>
  <c r="V48" i="5"/>
  <c r="G48" i="5"/>
  <c r="J24" i="5"/>
  <c r="S24" i="5"/>
  <c r="V82" i="5"/>
  <c r="G82" i="5"/>
  <c r="V27" i="5"/>
  <c r="G27" i="5"/>
  <c r="V75" i="5"/>
  <c r="G75" i="5"/>
  <c r="R71" i="5"/>
  <c r="K71" i="5"/>
  <c r="G33" i="5"/>
  <c r="J41" i="5"/>
  <c r="S41" i="5"/>
  <c r="S34" i="5"/>
  <c r="J34" i="5"/>
  <c r="K77" i="5"/>
  <c r="S77" i="5"/>
  <c r="K80" i="5"/>
  <c r="R80" i="5"/>
  <c r="S73" i="5"/>
  <c r="K73" i="5"/>
  <c r="S83" i="5"/>
  <c r="K83" i="5"/>
  <c r="V72" i="5"/>
  <c r="G72" i="5"/>
  <c r="I60" i="5"/>
  <c r="R60" i="5"/>
  <c r="V35" i="5"/>
  <c r="G35" i="5"/>
  <c r="K76" i="5"/>
  <c r="S76" i="5"/>
  <c r="K81" i="5"/>
  <c r="S81" i="5"/>
  <c r="L61" i="5"/>
  <c r="R61" i="5"/>
  <c r="U70" i="5"/>
  <c r="V64" i="5"/>
  <c r="G64" i="5"/>
  <c r="S69" i="5"/>
  <c r="J69" i="5"/>
  <c r="V74" i="5"/>
  <c r="G74" i="5"/>
  <c r="G65" i="5"/>
  <c r="I59" i="5"/>
  <c r="R59" i="5"/>
  <c r="F56" i="2"/>
  <c r="E58" i="3"/>
  <c r="F31" i="2"/>
  <c r="E25" i="3"/>
  <c r="R30" i="2"/>
  <c r="J30" i="2"/>
  <c r="F54" i="2"/>
  <c r="E23" i="3"/>
  <c r="E34" i="3"/>
  <c r="F61" i="2"/>
  <c r="E33" i="3"/>
  <c r="F38" i="2"/>
  <c r="E32" i="3"/>
  <c r="R50" i="2"/>
  <c r="F81" i="2"/>
  <c r="E57" i="3"/>
  <c r="F53" i="2"/>
  <c r="E17" i="3"/>
  <c r="E16" i="3"/>
  <c r="F25" i="2"/>
  <c r="J59" i="2"/>
  <c r="S59" i="2"/>
  <c r="R42" i="2"/>
  <c r="I42" i="2"/>
  <c r="K48" i="2"/>
  <c r="R48" i="2"/>
  <c r="V78" i="2"/>
  <c r="G78" i="2"/>
  <c r="E43" i="3"/>
  <c r="F68" i="2"/>
  <c r="G72" i="2"/>
  <c r="J72" i="2" s="1"/>
  <c r="E27" i="3"/>
  <c r="F33" i="2"/>
  <c r="F57" i="2"/>
  <c r="E59" i="3"/>
  <c r="F49" i="2"/>
  <c r="E65" i="3"/>
  <c r="I40" i="2"/>
  <c r="R40" i="2"/>
  <c r="E26" i="3"/>
  <c r="F32" i="2"/>
  <c r="F64" i="2"/>
  <c r="E39" i="3"/>
  <c r="S67" i="2"/>
  <c r="J67" i="2"/>
  <c r="F74" i="2"/>
  <c r="E50" i="3"/>
  <c r="E64" i="3"/>
  <c r="F73" i="2"/>
  <c r="I41" i="2"/>
  <c r="R41" i="2"/>
  <c r="F43" i="2"/>
  <c r="E45" i="3"/>
  <c r="F58" i="2"/>
  <c r="E60" i="3"/>
  <c r="F66" i="2"/>
  <c r="E41" i="3"/>
  <c r="E20" i="3"/>
  <c r="F27" i="2"/>
  <c r="E35" i="3"/>
  <c r="F39" i="2"/>
  <c r="F26" i="2"/>
  <c r="E18" i="3"/>
  <c r="E62" i="3"/>
  <c r="F62" i="2"/>
  <c r="F35" i="2"/>
  <c r="E29" i="3"/>
  <c r="K80" i="2"/>
  <c r="S80" i="2"/>
  <c r="E11" i="3"/>
  <c r="F21" i="2"/>
  <c r="S76" i="2"/>
  <c r="K76" i="2"/>
  <c r="J60" i="2"/>
  <c r="S60" i="2"/>
  <c r="R37" i="2"/>
  <c r="I37" i="2"/>
  <c r="G70" i="2"/>
  <c r="V70" i="2"/>
  <c r="R46" i="2"/>
  <c r="K46" i="2"/>
  <c r="J29" i="2"/>
  <c r="R29" i="2"/>
  <c r="S77" i="2"/>
  <c r="K77" i="2"/>
  <c r="S52" i="2"/>
  <c r="J52" i="2"/>
  <c r="S71" i="2"/>
  <c r="J71" i="2"/>
  <c r="S79" i="2"/>
  <c r="K79" i="2"/>
  <c r="R28" i="2"/>
  <c r="J28" i="2"/>
  <c r="S72" i="2"/>
  <c r="R45" i="2"/>
  <c r="K45" i="2"/>
  <c r="G51" i="2"/>
  <c r="V51" i="2"/>
  <c r="S65" i="2"/>
  <c r="J65" i="2"/>
  <c r="S75" i="2"/>
  <c r="K75" i="2"/>
  <c r="R36" i="2"/>
  <c r="I36" i="2"/>
  <c r="S82" i="2"/>
  <c r="K82" i="2"/>
  <c r="S69" i="2"/>
  <c r="J69" i="2"/>
  <c r="S55" i="2"/>
  <c r="J55" i="2"/>
  <c r="S63" i="2"/>
  <c r="J63" i="2"/>
  <c r="R47" i="2"/>
  <c r="K47" i="2"/>
  <c r="S54" i="5" l="1"/>
  <c r="S33" i="5"/>
  <c r="J33" i="5"/>
  <c r="J38" i="5"/>
  <c r="S38" i="5"/>
  <c r="R45" i="5"/>
  <c r="I45" i="5"/>
  <c r="S37" i="5"/>
  <c r="J37" i="5"/>
  <c r="J78" i="5"/>
  <c r="R78" i="5"/>
  <c r="R35" i="5"/>
  <c r="J35" i="5"/>
  <c r="R72" i="5"/>
  <c r="K72" i="5"/>
  <c r="R52" i="5"/>
  <c r="I52" i="5"/>
  <c r="R46" i="5"/>
  <c r="I46" i="5"/>
  <c r="R64" i="5"/>
  <c r="K64" i="5"/>
  <c r="K75" i="5"/>
  <c r="S75" i="5"/>
  <c r="S48" i="5"/>
  <c r="J48" i="5"/>
  <c r="S67" i="5"/>
  <c r="J67" i="5"/>
  <c r="S68" i="5"/>
  <c r="J68" i="5"/>
  <c r="R65" i="5"/>
  <c r="K65" i="5"/>
  <c r="S56" i="5"/>
  <c r="J56" i="5"/>
  <c r="S51" i="5"/>
  <c r="J51" i="5"/>
  <c r="J57" i="5"/>
  <c r="S57" i="5"/>
  <c r="S74" i="5"/>
  <c r="K74" i="5"/>
  <c r="S82" i="5"/>
  <c r="K82" i="5"/>
  <c r="S27" i="5"/>
  <c r="J27" i="5"/>
  <c r="R21" i="5"/>
  <c r="J21" i="5"/>
  <c r="R36" i="5"/>
  <c r="J36" i="5"/>
  <c r="U35" i="2"/>
  <c r="V35" i="2"/>
  <c r="V61" i="2"/>
  <c r="G61" i="2"/>
  <c r="V62" i="2"/>
  <c r="U62" i="2"/>
  <c r="G73" i="2"/>
  <c r="V73" i="2"/>
  <c r="V32" i="2"/>
  <c r="G32" i="2"/>
  <c r="V33" i="2"/>
  <c r="U33" i="2"/>
  <c r="V53" i="2"/>
  <c r="G53" i="2"/>
  <c r="G56" i="2"/>
  <c r="V56" i="2"/>
  <c r="V66" i="2"/>
  <c r="G66" i="2"/>
  <c r="G21" i="2"/>
  <c r="V21" i="2"/>
  <c r="V54" i="2"/>
  <c r="G54" i="2"/>
  <c r="G26" i="2"/>
  <c r="V26" i="2"/>
  <c r="V74" i="2"/>
  <c r="U74" i="2"/>
  <c r="V39" i="2"/>
  <c r="G39" i="2"/>
  <c r="G43" i="2"/>
  <c r="V43" i="2"/>
  <c r="G49" i="2"/>
  <c r="V49" i="2"/>
  <c r="S78" i="2"/>
  <c r="K78" i="2"/>
  <c r="G25" i="2"/>
  <c r="V25" i="2"/>
  <c r="G38" i="2"/>
  <c r="V38" i="2"/>
  <c r="V64" i="2"/>
  <c r="G64" i="2"/>
  <c r="V81" i="2"/>
  <c r="G81" i="2"/>
  <c r="V58" i="2"/>
  <c r="G58" i="2"/>
  <c r="V68" i="2"/>
  <c r="G68" i="2"/>
  <c r="U27" i="2"/>
  <c r="V27" i="2"/>
  <c r="G31" i="2"/>
  <c r="V31" i="2"/>
  <c r="V57" i="2"/>
  <c r="G57" i="2"/>
  <c r="K51" i="2"/>
  <c r="R51" i="2"/>
  <c r="S70" i="2"/>
  <c r="J70" i="2"/>
  <c r="C11" i="5"/>
  <c r="C12" i="5"/>
  <c r="D12" i="5"/>
  <c r="D11" i="5"/>
  <c r="O22" i="5" l="1"/>
  <c r="P66" i="5"/>
  <c r="O66" i="5"/>
  <c r="P75" i="5"/>
  <c r="P57" i="5"/>
  <c r="P38" i="5"/>
  <c r="P78" i="5"/>
  <c r="P53" i="5"/>
  <c r="P29" i="5"/>
  <c r="P26" i="5"/>
  <c r="P25" i="5"/>
  <c r="P23" i="5"/>
  <c r="P22" i="5"/>
  <c r="P50" i="5"/>
  <c r="P74" i="5"/>
  <c r="P56" i="5"/>
  <c r="P37" i="5"/>
  <c r="P72" i="5"/>
  <c r="P52" i="5"/>
  <c r="P21" i="5"/>
  <c r="P73" i="5"/>
  <c r="P69" i="5"/>
  <c r="P55" i="5"/>
  <c r="P34" i="5"/>
  <c r="P71" i="5"/>
  <c r="P81" i="5"/>
  <c r="P63" i="5"/>
  <c r="P49" i="5"/>
  <c r="P47" i="5"/>
  <c r="P24" i="5"/>
  <c r="P61" i="5"/>
  <c r="P44" i="5"/>
  <c r="P40" i="5"/>
  <c r="P32" i="5"/>
  <c r="P77" i="5"/>
  <c r="P62" i="5"/>
  <c r="P42" i="5"/>
  <c r="P80" i="5"/>
  <c r="P60" i="5"/>
  <c r="P43" i="5"/>
  <c r="P31" i="5"/>
  <c r="P76" i="5"/>
  <c r="P58" i="5"/>
  <c r="P41" i="5"/>
  <c r="P79" i="5"/>
  <c r="P36" i="5"/>
  <c r="P28" i="5"/>
  <c r="P83" i="5"/>
  <c r="P30" i="5"/>
  <c r="P35" i="5"/>
  <c r="P68" i="5"/>
  <c r="P33" i="5"/>
  <c r="P59" i="5"/>
  <c r="P70" i="5"/>
  <c r="P48" i="5"/>
  <c r="P46" i="5"/>
  <c r="D15" i="5"/>
  <c r="C19" i="5" s="1"/>
  <c r="P82" i="5"/>
  <c r="P54" i="5"/>
  <c r="P65" i="5"/>
  <c r="P67" i="5"/>
  <c r="P27" i="5"/>
  <c r="P39" i="5"/>
  <c r="P51" i="5"/>
  <c r="P64" i="5"/>
  <c r="P45" i="5"/>
  <c r="D16" i="5"/>
  <c r="D19" i="5" s="1"/>
  <c r="C16" i="5"/>
  <c r="D18" i="5" s="1"/>
  <c r="O76" i="5"/>
  <c r="O58" i="5"/>
  <c r="O41" i="5"/>
  <c r="O79" i="5"/>
  <c r="O59" i="5"/>
  <c r="O30" i="5"/>
  <c r="O28" i="5"/>
  <c r="O75" i="5"/>
  <c r="O57" i="5"/>
  <c r="O38" i="5"/>
  <c r="O78" i="5"/>
  <c r="O53" i="5"/>
  <c r="O29" i="5"/>
  <c r="O26" i="5"/>
  <c r="O25" i="5"/>
  <c r="O23" i="5"/>
  <c r="O21" i="5"/>
  <c r="O74" i="5"/>
  <c r="O56" i="5"/>
  <c r="O37" i="5"/>
  <c r="O72" i="5"/>
  <c r="O52" i="5"/>
  <c r="O82" i="5"/>
  <c r="O67" i="5"/>
  <c r="O51" i="5"/>
  <c r="O48" i="5"/>
  <c r="O27" i="5"/>
  <c r="O64" i="5"/>
  <c r="O45" i="5"/>
  <c r="O39" i="5"/>
  <c r="O35" i="5"/>
  <c r="O62" i="5"/>
  <c r="O42" i="5"/>
  <c r="O80" i="5"/>
  <c r="O81" i="5"/>
  <c r="O63" i="5"/>
  <c r="O49" i="5"/>
  <c r="O47" i="5"/>
  <c r="O24" i="5"/>
  <c r="O61" i="5"/>
  <c r="O44" i="5"/>
  <c r="O40" i="5"/>
  <c r="O32" i="5"/>
  <c r="O77" i="5"/>
  <c r="O55" i="5"/>
  <c r="O71" i="5"/>
  <c r="O43" i="5"/>
  <c r="C15" i="5"/>
  <c r="O36" i="5"/>
  <c r="O83" i="5"/>
  <c r="O68" i="5"/>
  <c r="O33" i="5"/>
  <c r="O70" i="5"/>
  <c r="O46" i="5"/>
  <c r="O54" i="5"/>
  <c r="O65" i="5"/>
  <c r="O31" i="5"/>
  <c r="O50" i="5"/>
  <c r="O69" i="5"/>
  <c r="O34" i="5"/>
  <c r="O60" i="5"/>
  <c r="O73" i="5"/>
  <c r="R19" i="5"/>
  <c r="E18" i="5" s="1"/>
  <c r="S19" i="5"/>
  <c r="E19" i="5" s="1"/>
  <c r="R25" i="2"/>
  <c r="J25" i="2"/>
  <c r="R21" i="2"/>
  <c r="J21" i="2"/>
  <c r="S81" i="2"/>
  <c r="K81" i="2"/>
  <c r="J66" i="2"/>
  <c r="S66" i="2"/>
  <c r="R32" i="2"/>
  <c r="J32" i="2"/>
  <c r="J31" i="2"/>
  <c r="R31" i="2"/>
  <c r="S64" i="2"/>
  <c r="J64" i="2"/>
  <c r="R49" i="2"/>
  <c r="J49" i="2"/>
  <c r="H26" i="2"/>
  <c r="R26" i="2"/>
  <c r="S56" i="2"/>
  <c r="J56" i="2"/>
  <c r="S73" i="2"/>
  <c r="J73" i="2"/>
  <c r="J68" i="2"/>
  <c r="S68" i="2"/>
  <c r="J54" i="2"/>
  <c r="S54" i="2"/>
  <c r="S19" i="2" s="1"/>
  <c r="E19" i="2" s="1"/>
  <c r="J53" i="2"/>
  <c r="S53" i="2"/>
  <c r="R38" i="2"/>
  <c r="I38" i="2"/>
  <c r="R43" i="2"/>
  <c r="I43" i="2"/>
  <c r="J57" i="2"/>
  <c r="S57" i="2"/>
  <c r="S58" i="2"/>
  <c r="J58" i="2"/>
  <c r="R39" i="2"/>
  <c r="I39" i="2"/>
  <c r="S61" i="2"/>
  <c r="J61" i="2"/>
  <c r="D12" i="2"/>
  <c r="D11" i="2"/>
  <c r="C12" i="2"/>
  <c r="C11" i="2"/>
  <c r="C18" i="5" l="1"/>
  <c r="F14" i="5"/>
  <c r="F15" i="5" s="1"/>
  <c r="O46" i="2"/>
  <c r="O35" i="2"/>
  <c r="O43" i="2"/>
  <c r="O45" i="2"/>
  <c r="O55" i="2"/>
  <c r="O71" i="2"/>
  <c r="O51" i="2"/>
  <c r="O54" i="2"/>
  <c r="O69" i="2"/>
  <c r="O38" i="2"/>
  <c r="O34" i="2"/>
  <c r="O64" i="2"/>
  <c r="O67" i="2"/>
  <c r="O80" i="2"/>
  <c r="O24" i="2"/>
  <c r="O57" i="2"/>
  <c r="O23" i="2"/>
  <c r="O26" i="2"/>
  <c r="O33" i="2"/>
  <c r="O73" i="2"/>
  <c r="O39" i="2"/>
  <c r="O75" i="2"/>
  <c r="O50" i="2"/>
  <c r="O74" i="2"/>
  <c r="O66" i="2"/>
  <c r="O59" i="2"/>
  <c r="O22" i="2"/>
  <c r="O56" i="2"/>
  <c r="O29" i="2"/>
  <c r="O40" i="2"/>
  <c r="O62" i="2"/>
  <c r="O72" i="2"/>
  <c r="O30" i="2"/>
  <c r="O49" i="2"/>
  <c r="O52" i="2"/>
  <c r="O25" i="2"/>
  <c r="O27" i="2"/>
  <c r="O70" i="2"/>
  <c r="O61" i="2"/>
  <c r="O21" i="2"/>
  <c r="O79" i="2"/>
  <c r="O82" i="2"/>
  <c r="O37" i="2"/>
  <c r="C15" i="2"/>
  <c r="C18" i="2" s="1"/>
  <c r="O53" i="2"/>
  <c r="O68" i="2"/>
  <c r="O78" i="2"/>
  <c r="O63" i="2"/>
  <c r="O81" i="2"/>
  <c r="O76" i="2"/>
  <c r="O31" i="2"/>
  <c r="O36" i="2"/>
  <c r="O42" i="2"/>
  <c r="O58" i="2"/>
  <c r="O28" i="2"/>
  <c r="O44" i="2"/>
  <c r="O77" i="2"/>
  <c r="O32" i="2"/>
  <c r="O41" i="2"/>
  <c r="O47" i="2"/>
  <c r="O65" i="2"/>
  <c r="O48" i="2"/>
  <c r="O60" i="2"/>
  <c r="C16" i="2"/>
  <c r="D18" i="2" s="1"/>
  <c r="P63" i="2"/>
  <c r="P77" i="2"/>
  <c r="P56" i="2"/>
  <c r="P29" i="2"/>
  <c r="P34" i="2"/>
  <c r="P38" i="2"/>
  <c r="P64" i="2"/>
  <c r="P73" i="2"/>
  <c r="P23" i="2"/>
  <c r="P32" i="2"/>
  <c r="P42" i="2"/>
  <c r="P70" i="2"/>
  <c r="P79" i="2"/>
  <c r="P36" i="2"/>
  <c r="P72" i="2"/>
  <c r="P28" i="2"/>
  <c r="P21" i="2"/>
  <c r="P45" i="2"/>
  <c r="P22" i="2"/>
  <c r="P50" i="2"/>
  <c r="P46" i="2"/>
  <c r="P43" i="2"/>
  <c r="P51" i="2"/>
  <c r="P59" i="2"/>
  <c r="P54" i="2"/>
  <c r="P78" i="2"/>
  <c r="P27" i="2"/>
  <c r="P57" i="2"/>
  <c r="P66" i="2"/>
  <c r="P31" i="2"/>
  <c r="P26" i="2"/>
  <c r="P41" i="2"/>
  <c r="P25" i="2"/>
  <c r="P76" i="2"/>
  <c r="P80" i="2"/>
  <c r="P69" i="2"/>
  <c r="P65" i="2"/>
  <c r="P82" i="2"/>
  <c r="P24" i="2"/>
  <c r="P49" i="2"/>
  <c r="P48" i="2"/>
  <c r="P35" i="2"/>
  <c r="P44" i="2"/>
  <c r="P62" i="2"/>
  <c r="P74" i="2"/>
  <c r="P67" i="2"/>
  <c r="P60" i="2"/>
  <c r="P55" i="2"/>
  <c r="P53" i="2"/>
  <c r="P33" i="2"/>
  <c r="P37" i="2"/>
  <c r="P40" i="2"/>
  <c r="P52" i="2"/>
  <c r="P61" i="2"/>
  <c r="P81" i="2"/>
  <c r="P39" i="2"/>
  <c r="P68" i="2"/>
  <c r="P47" i="2"/>
  <c r="P71" i="2"/>
  <c r="P58" i="2"/>
  <c r="D15" i="2"/>
  <c r="C19" i="2" s="1"/>
  <c r="P75" i="2"/>
  <c r="P30" i="2"/>
  <c r="D16" i="2"/>
  <c r="D19" i="2" s="1"/>
  <c r="R19" i="2"/>
  <c r="E18" i="2" s="1"/>
  <c r="F14" i="2" l="1"/>
  <c r="F15" i="2" s="1"/>
</calcChain>
</file>

<file path=xl/sharedStrings.xml><?xml version="1.0" encoding="utf-8"?>
<sst xmlns="http://schemas.openxmlformats.org/spreadsheetml/2006/main" count="881" uniqueCount="315">
  <si>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</si>
  <si>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</si>
  <si>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</si>
  <si>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</si>
  <si>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</si>
  <si>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</si>
  <si>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</si>
  <si>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</si>
  <si>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</si>
  <si>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</si>
  <si>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</si>
  <si>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</si>
  <si>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</si>
  <si>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</si>
  <si>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</si>
  <si>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</si>
  <si>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</si>
  <si>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</si>
  <si>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</si>
  <si>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</si>
  <si>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</si>
  <si>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</si>
  <si>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</si>
  <si>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</si>
  <si>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</si>
  <si>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</si>
  <si>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</si>
  <si>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</si>
  <si>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</si>
  <si>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</si>
  <si>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VW Peg</t>
  </si>
  <si>
    <t>II</t>
  </si>
  <si>
    <t>Peter</t>
  </si>
  <si>
    <t>H</t>
  </si>
  <si>
    <t>BBSAG Bull.102</t>
  </si>
  <si>
    <t>B</t>
  </si>
  <si>
    <t>BBSAG Bull.107</t>
  </si>
  <si>
    <t>BBSAG Bull.108</t>
  </si>
  <si>
    <t>BBSAG Bull.110</t>
  </si>
  <si>
    <t>BBSAG Bull.111</t>
  </si>
  <si>
    <t>BBSAG Bull.116</t>
  </si>
  <si>
    <t>BBSAG Bull.117</t>
  </si>
  <si>
    <t>IBVS 5484</t>
  </si>
  <si>
    <t>BBSAG</t>
  </si>
  <si>
    <t>IBVS</t>
  </si>
  <si>
    <t>IBVS 4912</t>
  </si>
  <si>
    <t>IBVS 4916</t>
  </si>
  <si>
    <t>Primary</t>
  </si>
  <si>
    <t>Secondary</t>
  </si>
  <si>
    <t>Prim Fit</t>
  </si>
  <si>
    <t>Sec. Fit</t>
  </si>
  <si>
    <t>GCVS 4 (IBVS 4916)</t>
  </si>
  <si>
    <t>I</t>
  </si>
  <si>
    <t>IBVS 5296</t>
  </si>
  <si>
    <t>IBVS 5643</t>
  </si>
  <si>
    <t>EA</t>
  </si>
  <si>
    <t>Prim. Ephemeris =</t>
  </si>
  <si>
    <t>Sec. Ephemeris =</t>
  </si>
  <si>
    <t>VW Peg / GSC 02753-00649</t>
  </si>
  <si>
    <t>IBVS 5657</t>
  </si>
  <si>
    <t># of data points:</t>
  </si>
  <si>
    <t>IBVS 5438</t>
  </si>
  <si>
    <t>Start of Lin fit (row)</t>
  </si>
  <si>
    <t>OEJV 0074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</si>
  <si>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</si>
  <si>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</si>
  <si>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</si>
  <si>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</si>
  <si>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</si>
  <si>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</si>
  <si>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</si>
  <si>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OEJV 0137</t>
  </si>
  <si>
    <t>IBVS 1192</t>
  </si>
  <si>
    <t>??</t>
  </si>
  <si>
    <t>IBVS 5918</t>
  </si>
  <si>
    <t>IBVS 5959</t>
  </si>
  <si>
    <t>IBVS 6011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</si>
  <si>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</si>
  <si>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</si>
  <si>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</si>
  <si>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</si>
  <si>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</si>
  <si>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</si>
  <si>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</si>
  <si>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</si>
  <si>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</si>
  <si>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</si>
  <si>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</si>
  <si>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</si>
  <si>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</si>
  <si>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</si>
  <si>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2415729.459 </t>
  </si>
  <si>
    <t> 10.12.1901 23:00 </t>
  </si>
  <si>
    <t> -0.006 </t>
  </si>
  <si>
    <t>P </t>
  </si>
  <si>
    <t> A.S.Williams </t>
  </si>
  <si>
    <t> MN 74.215 </t>
  </si>
  <si>
    <t>2415729.462 </t>
  </si>
  <si>
    <t> 10.12.1901 23:05 </t>
  </si>
  <si>
    <t> MN 74.215(BAVM 129) </t>
  </si>
  <si>
    <t>2416635.541 </t>
  </si>
  <si>
    <t> 04.06.1904 00:59 </t>
  </si>
  <si>
    <t>V </t>
  </si>
  <si>
    <t>2416704.482 </t>
  </si>
  <si>
    <t> 11.08.1904 23:34 </t>
  </si>
  <si>
    <t> -0.133 </t>
  </si>
  <si>
    <t>2417478.414 </t>
  </si>
  <si>
    <t> 24.09.1906 21:56 </t>
  </si>
  <si>
    <t> 0.001 </t>
  </si>
  <si>
    <t>2417478.444 </t>
  </si>
  <si>
    <t> 24.09.1906 22:39 </t>
  </si>
  <si>
    <t> 0.031 </t>
  </si>
  <si>
    <t>2417526.280 </t>
  </si>
  <si>
    <t> 11.11.1906 18:43 </t>
  </si>
  <si>
    <t> -0.130 </t>
  </si>
  <si>
    <t>2417815.560 </t>
  </si>
  <si>
    <t> 28.08.1907 01:26 </t>
  </si>
  <si>
    <t> 0.000 </t>
  </si>
  <si>
    <t>2420777.128 </t>
  </si>
  <si>
    <t> 06.10.1915 15:04 </t>
  </si>
  <si>
    <t> -0.171 </t>
  </si>
  <si>
    <t> M.Maggini </t>
  </si>
  <si>
    <t>IBVS 1192 </t>
  </si>
  <si>
    <t>2426307.473 </t>
  </si>
  <si>
    <t> 26.11.1930 23:21 </t>
  </si>
  <si>
    <t> -1.138 </t>
  </si>
  <si>
    <t> K.Kordylewski </t>
  </si>
  <si>
    <t>2426307.475 </t>
  </si>
  <si>
    <t> 26.11.1930 23:24 </t>
  </si>
  <si>
    <t> -1.136 </t>
  </si>
  <si>
    <t> J.Kordylewska </t>
  </si>
  <si>
    <t>2426650.354 </t>
  </si>
  <si>
    <t> 04.11.1931 20:29 </t>
  </si>
  <si>
    <t> -0.404 </t>
  </si>
  <si>
    <t>IBVS 1192(BAVM 129) </t>
  </si>
  <si>
    <t>2426650.363 </t>
  </si>
  <si>
    <t> 04.11.1931 20:42 </t>
  </si>
  <si>
    <t> -0.395 </t>
  </si>
  <si>
    <t>2428372.515 </t>
  </si>
  <si>
    <t> 23.07.1936 00:21 </t>
  </si>
  <si>
    <t> -1.119 </t>
  </si>
  <si>
    <t>2428372.517 </t>
  </si>
  <si>
    <t> 23.07.1936 00:24 </t>
  </si>
  <si>
    <t> -1.117 </t>
  </si>
  <si>
    <t>2448883.366 </t>
  </si>
  <si>
    <t> 17.09.1992 20:47 </t>
  </si>
  <si>
    <t> -3.533 </t>
  </si>
  <si>
    <t> H.Peter </t>
  </si>
  <si>
    <t> BBS 102 </t>
  </si>
  <si>
    <t>2448890.396 </t>
  </si>
  <si>
    <t> 24.09.1992 21:30 </t>
  </si>
  <si>
    <t> -3.527 </t>
  </si>
  <si>
    <t>2449624.394 </t>
  </si>
  <si>
    <t> 28.09.1994 21:27 </t>
  </si>
  <si>
    <t> -3.525 </t>
  </si>
  <si>
    <t> BBS 107 </t>
  </si>
  <si>
    <t>2449631.402 </t>
  </si>
  <si>
    <t> 05.10.1994 21:38 </t>
  </si>
  <si>
    <t> -3.541 </t>
  </si>
  <si>
    <t> BBS 108 </t>
  </si>
  <si>
    <t>2449967.418 </t>
  </si>
  <si>
    <t> 06.09.1995 22:01 </t>
  </si>
  <si>
    <t> -3.501 </t>
  </si>
  <si>
    <t> BBS 110 </t>
  </si>
  <si>
    <t>2450042.319 </t>
  </si>
  <si>
    <t> 20.11.1995 19:39 </t>
  </si>
  <si>
    <t> -3.522 </t>
  </si>
  <si>
    <t> BBS 111 </t>
  </si>
  <si>
    <t>2450701.368 </t>
  </si>
  <si>
    <t> 09.09.1997 20:49 </t>
  </si>
  <si>
    <t> -3.548 </t>
  </si>
  <si>
    <t> BBS 116 </t>
  </si>
  <si>
    <t>2450708.5608 </t>
  </si>
  <si>
    <t> 17.09.1997 01:27 </t>
  </si>
  <si>
    <t> -3.3786 </t>
  </si>
  <si>
    <t>E </t>
  </si>
  <si>
    <t>o</t>
  </si>
  <si>
    <t> P.Frank </t>
  </si>
  <si>
    <t>BAVM 128 </t>
  </si>
  <si>
    <t>2450708.5621 </t>
  </si>
  <si>
    <t> 17.09.1997 01:29 </t>
  </si>
  <si>
    <t> -3.3773 </t>
  </si>
  <si>
    <t>BAVM 129 </t>
  </si>
  <si>
    <t>2450708.5626 </t>
  </si>
  <si>
    <t> 17.09.1997 01:30 </t>
  </si>
  <si>
    <t> -3.3768 </t>
  </si>
  <si>
    <t> H.Achterberg et al. </t>
  </si>
  <si>
    <t>2450756.4278 </t>
  </si>
  <si>
    <t> 03.11.1997 22:16 </t>
  </si>
  <si>
    <t> -3.5082 </t>
  </si>
  <si>
    <t> H.Achterberg </t>
  </si>
  <si>
    <t>2450824.278 </t>
  </si>
  <si>
    <t> 10.01.1998 18:40 </t>
  </si>
  <si>
    <t> -3.556 </t>
  </si>
  <si>
    <t> BBS 117 </t>
  </si>
  <si>
    <t>2450982.494 </t>
  </si>
  <si>
    <t> 17.06.1998 23:51 </t>
  </si>
  <si>
    <t> -3.377 </t>
  </si>
  <si>
    <t> D.Husar </t>
  </si>
  <si>
    <t>2451030.3606 </t>
  </si>
  <si>
    <t> 04.08.1998 20:39 </t>
  </si>
  <si>
    <t> -3.5070 </t>
  </si>
  <si>
    <t>2451045.7134 </t>
  </si>
  <si>
    <t> 20.08.1998 05:07 </t>
  </si>
  <si>
    <t> -3.3727 </t>
  </si>
  <si>
    <t>2451319.647 </t>
  </si>
  <si>
    <t> 21.05.1999 03:31 </t>
  </si>
  <si>
    <t> -3.371 </t>
  </si>
  <si>
    <t>2451346.441 </t>
  </si>
  <si>
    <t> 16.06.1999 22:35 </t>
  </si>
  <si>
    <t> -3.502 </t>
  </si>
  <si>
    <t>2451388.5777 </t>
  </si>
  <si>
    <t> 29.07.1999 01:51 </t>
  </si>
  <si>
    <t>R</t>
  </si>
  <si>
    <t>2451388.5785 </t>
  </si>
  <si>
    <t> 29.07.1999 01:53 </t>
  </si>
  <si>
    <t> -3.5074 </t>
  </si>
  <si>
    <t>2451388.5790 </t>
  </si>
  <si>
    <t> -3.5069 </t>
  </si>
  <si>
    <t>-I</t>
  </si>
  <si>
    <t>2451388.5813 </t>
  </si>
  <si>
    <t> 29.07.1999 01:57 </t>
  </si>
  <si>
    <t>28682</t>
  </si>
  <si>
    <t> -3.5046 </t>
  </si>
  <si>
    <t>2451509.2913 </t>
  </si>
  <si>
    <t> 26.11.1999 18:59 </t>
  </si>
  <si>
    <t>28785</t>
  </si>
  <si>
    <t> -3.3714 </t>
  </si>
  <si>
    <t>2451509.2930 </t>
  </si>
  <si>
    <t> 26.11.1999 19:01 </t>
  </si>
  <si>
    <t> -3.3697 </t>
  </si>
  <si>
    <t>2451509.2947 </t>
  </si>
  <si>
    <t> 26.11.1999 19:04 </t>
  </si>
  <si>
    <t> -3.3680 </t>
  </si>
  <si>
    <t>2451578.2235 </t>
  </si>
  <si>
    <t> 03.02.2000 17:21 </t>
  </si>
  <si>
    <t>28844</t>
  </si>
  <si>
    <t>2451599.297 </t>
  </si>
  <si>
    <t> 24.02.2000 19:07 </t>
  </si>
  <si>
    <t>28862</t>
  </si>
  <si>
    <t> -3.506 </t>
  </si>
  <si>
    <t>2452141.4447 </t>
  </si>
  <si>
    <t> 19.08.2001 22:40 </t>
  </si>
  <si>
    <t>29325</t>
  </si>
  <si>
    <t> -3.3679 </t>
  </si>
  <si>
    <t> F.Agerer </t>
  </si>
  <si>
    <t>BAVM 152 </t>
  </si>
  <si>
    <t>2452547.5255 </t>
  </si>
  <si>
    <t> 30.09.2002 00:36 </t>
  </si>
  <si>
    <t>29672</t>
  </si>
  <si>
    <t> -3.5020 </t>
  </si>
  <si>
    <t>?</t>
  </si>
  <si>
    <t> R.Diethelm </t>
  </si>
  <si>
    <t> BBS 129 </t>
  </si>
  <si>
    <t>2452547.5272 </t>
  </si>
  <si>
    <t> 30.09.2002 00:39 </t>
  </si>
  <si>
    <t> -3.5003 </t>
  </si>
  <si>
    <t>2452547.5689 </t>
  </si>
  <si>
    <t> 30.09.2002 01:39 </t>
  </si>
  <si>
    <t> -3.4586 </t>
  </si>
  <si>
    <t>BAVM 158 </t>
  </si>
  <si>
    <t>2452984.3148 </t>
  </si>
  <si>
    <t> 10.12.2003 19:33 </t>
  </si>
  <si>
    <t>30045</t>
  </si>
  <si>
    <t> -3.3644 </t>
  </si>
  <si>
    <t>BAVM 172 </t>
  </si>
  <si>
    <t>2453369.3260 </t>
  </si>
  <si>
    <t> 29.12.2004 19:49 </t>
  </si>
  <si>
    <t>30374</t>
  </si>
  <si>
    <t> -3.4964 </t>
  </si>
  <si>
    <t>BAVM 173 </t>
  </si>
  <si>
    <t>2454001.47676 </t>
  </si>
  <si>
    <t> 22.09.2006 23:26 </t>
  </si>
  <si>
    <t>30914</t>
  </si>
  <si>
    <t> -3.49551 </t>
  </si>
  <si>
    <t>C </t>
  </si>
  <si>
    <t> L.Brát </t>
  </si>
  <si>
    <t>OEJV 0074 </t>
  </si>
  <si>
    <t>2454844.3466 </t>
  </si>
  <si>
    <t> 12.01.2009 20:19 </t>
  </si>
  <si>
    <t>31634</t>
  </si>
  <si>
    <t> -3.4922 </t>
  </si>
  <si>
    <t>BAVM 209 </t>
  </si>
  <si>
    <t>2455112.5622 </t>
  </si>
  <si>
    <t> 08.10.2009 01:29 </t>
  </si>
  <si>
    <t>31863</t>
  </si>
  <si>
    <t> -3.3550 </t>
  </si>
  <si>
    <t> H.Ku?áková </t>
  </si>
  <si>
    <t>OEJV 0137 </t>
  </si>
  <si>
    <t>2455386.4945 </t>
  </si>
  <si>
    <t> 08.07.2010 23:52 </t>
  </si>
  <si>
    <t>32097</t>
  </si>
  <si>
    <t> -3.3544 </t>
  </si>
  <si>
    <t>BAVM 214 </t>
  </si>
  <si>
    <t>2455855.7917 </t>
  </si>
  <si>
    <t> 21.10.2011 07:00 </t>
  </si>
  <si>
    <t>32498</t>
  </si>
  <si>
    <t> -3.4870 </t>
  </si>
  <si>
    <t>IBVS 6011 </t>
  </si>
  <si>
    <t>2456930.4484 </t>
  </si>
  <si>
    <t> 29.09.2014 22:45 </t>
  </si>
  <si>
    <t>33416</t>
  </si>
  <si>
    <t> -3.4852 </t>
  </si>
  <si>
    <t>BAVM 239 </t>
  </si>
  <si>
    <t>2457225.4559 </t>
  </si>
  <si>
    <t> 21.07.2015 22:56 </t>
  </si>
  <si>
    <t>33668</t>
  </si>
  <si>
    <t> -3.4810 </t>
  </si>
  <si>
    <t>BAVM 241 (=IBVS 6157) </t>
  </si>
  <si>
    <t>BAD?</t>
  </si>
  <si>
    <t>Sec'y</t>
  </si>
  <si>
    <t>Prim.</t>
  </si>
  <si>
    <t>Vis?</t>
  </si>
  <si>
    <t>PE?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</si>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</sst>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 Unicode MS"/>
    </font>
    <font>
      <strike/>
      <sz val="10"/>
      <name val="Arial"/>
    </font>
    <font>
      <sz val="10"/>
      <color indexed="10"/>
      <name val="Arial"/>
    </font>
    <font>
      <sz val="10"/>
      <name val="Arial"/>
      <family val="2"/>
    </font>
    <font>
      <sz val="10"/>
      <color indexed="8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6" fillId="0" borderId="3" xfId="0" applyFont="1" applyBorder="1" applyAlignment="1"/>
    <xf numFmtId="0" fontId="6" fillId="0" borderId="4" xfId="0" applyFont="1" applyBorder="1" applyAlignment="1"/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12" fillId="0" borderId="0" xfId="0" applyFont="1" applyAlignment="1">
      <alignment horizontal="left" vertical="center"/>
    </xf>
    <xf numFmtId="0" fontId="12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1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21" fillId="2" borderId="16" xfId="7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Peg - O-C Diagr.</a:t>
            </a:r>
          </a:p>
        </c:rich>
      </c:tx>
      <c:layout>
        <c:manualLayout>
          <c:xMode val="edge"/>
          <c:yMode val="edge"/>
          <c:x val="0.3834586466165413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860681114551083"/>
          <c:w val="0.81954887218045114"/>
          <c:h val="0.69969040247678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1'!$H$21:$H$1001</c:f>
              <c:numCache>
                <c:formatCode>General</c:formatCode>
                <c:ptCount val="981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04-4AE4-A8A4-25953CADC55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1'!$D$21:$D$1001</c:f>
                <c:numCache>
                  <c:formatCode>General</c:formatCode>
                  <c:ptCount val="9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plus>
            <c:minus>
              <c:numRef>
                <c:f>'Active 1'!$D$21:$D$1001</c:f>
                <c:numCache>
                  <c:formatCode>General</c:formatCode>
                  <c:ptCount val="9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1'!$I$21:$I$1001</c:f>
              <c:numCache>
                <c:formatCode>General</c:formatCode>
                <c:ptCount val="981"/>
                <c:pt idx="15">
                  <c:v>0.13329600000724895</c:v>
                </c:pt>
                <c:pt idx="16">
                  <c:v>0.13459600001078798</c:v>
                </c:pt>
                <c:pt idx="17">
                  <c:v>0.13509600000543287</c:v>
                </c:pt>
                <c:pt idx="18">
                  <c:v>0.13486399999965215</c:v>
                </c:pt>
                <c:pt idx="19">
                  <c:v>0.13927200000762241</c:v>
                </c:pt>
                <c:pt idx="20">
                  <c:v>0.14123999999719672</c:v>
                </c:pt>
                <c:pt idx="21">
                  <c:v>0.14056400000117719</c:v>
                </c:pt>
                <c:pt idx="22">
                  <c:v>0.14226400000188733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4-4AE4-A8A4-25953CADC55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1'!$J$21:$J$1001</c:f>
              <c:numCache>
                <c:formatCode>General</c:formatCode>
                <c:ptCount val="981"/>
                <c:pt idx="0">
                  <c:v>-6.2640000014653197E-3</c:v>
                </c:pt>
                <c:pt idx="1">
                  <c:v>-3.2640000026731286E-3</c:v>
                </c:pt>
                <c:pt idx="2">
                  <c:v>-5.8160000007774215E-3</c:v>
                </c:pt>
                <c:pt idx="3">
                  <c:v>6.2400000024354085E-4</c:v>
                </c:pt>
                <c:pt idx="4">
                  <c:v>3.0623999999079388E-2</c:v>
                </c:pt>
                <c:pt idx="7">
                  <c:v>3.2408000002760673E-2</c:v>
                </c:pt>
                <c:pt idx="8">
                  <c:v>3.3407999999326421E-2</c:v>
                </c:pt>
                <c:pt idx="9">
                  <c:v>3.4407999999530148E-2</c:v>
                </c:pt>
                <c:pt idx="10">
                  <c:v>5.1335999996808823E-2</c:v>
                </c:pt>
                <c:pt idx="11">
                  <c:v>5.3335999997216277E-2</c:v>
                </c:pt>
                <c:pt idx="28">
                  <c:v>0.15692000000854023</c:v>
                </c:pt>
                <c:pt idx="31">
                  <c:v>-0.13304799999968964</c:v>
                </c:pt>
                <c:pt idx="32">
                  <c:v>-0.1299440000038885</c:v>
                </c:pt>
                <c:pt idx="33">
                  <c:v>-8.6456000000907807E-2</c:v>
                </c:pt>
                <c:pt idx="34">
                  <c:v>-7.7455999999074265E-2</c:v>
                </c:pt>
                <c:pt idx="35">
                  <c:v>-2.1271999998134561E-2</c:v>
                </c:pt>
                <c:pt idx="36">
                  <c:v>-1.5160000002651941E-2</c:v>
                </c:pt>
                <c:pt idx="37">
                  <c:v>1.0679999999410938E-2</c:v>
                </c:pt>
                <c:pt idx="38">
                  <c:v>-9.7919999971054494E-3</c:v>
                </c:pt>
                <c:pt idx="39">
                  <c:v>3.0280000064522028E-3</c:v>
                </c:pt>
                <c:pt idx="40">
                  <c:v>3.7280000033206306E-3</c:v>
                </c:pt>
                <c:pt idx="42">
                  <c:v>4.8959999985527247E-3</c:v>
                </c:pt>
                <c:pt idx="43">
                  <c:v>1.033599999936996E-2</c:v>
                </c:pt>
                <c:pt idx="44">
                  <c:v>3.7079999965499155E-3</c:v>
                </c:pt>
                <c:pt idx="45">
                  <c:v>4.5079999981680885E-3</c:v>
                </c:pt>
                <c:pt idx="46">
                  <c:v>5.0079999928129837E-3</c:v>
                </c:pt>
                <c:pt idx="47">
                  <c:v>7.3079999929177575E-3</c:v>
                </c:pt>
                <c:pt idx="48">
                  <c:v>4.531999999016989E-3</c:v>
                </c:pt>
                <c:pt idx="49">
                  <c:v>6.367999994836282E-3</c:v>
                </c:pt>
                <c:pt idx="50">
                  <c:v>9.9880000052507967E-3</c:v>
                </c:pt>
                <c:pt idx="51">
                  <c:v>9.9880000052507967E-3</c:v>
                </c:pt>
                <c:pt idx="52">
                  <c:v>1.1687999998684973E-2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04-4AE4-A8A4-25953CADC55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plus>
            <c:min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1'!$K$21:$K$1001</c:f>
              <c:numCache>
                <c:formatCode>General</c:formatCode>
                <c:ptCount val="981"/>
                <c:pt idx="24">
                  <c:v>0.14404400000785245</c:v>
                </c:pt>
                <c:pt idx="25">
                  <c:v>0.14404400000785245</c:v>
                </c:pt>
                <c:pt idx="26">
                  <c:v>0.14758399999846006</c:v>
                </c:pt>
                <c:pt idx="27">
                  <c:v>0.14758399999846006</c:v>
                </c:pt>
                <c:pt idx="29">
                  <c:v>0.15694000000803499</c:v>
                </c:pt>
                <c:pt idx="30">
                  <c:v>0.15758800000185147</c:v>
                </c:pt>
                <c:pt idx="54">
                  <c:v>1.5591999996104278E-2</c:v>
                </c:pt>
                <c:pt idx="55">
                  <c:v>1.5591999996104278E-2</c:v>
                </c:pt>
                <c:pt idx="56">
                  <c:v>1.6431999996711966E-2</c:v>
                </c:pt>
                <c:pt idx="57">
                  <c:v>1.6431999996711966E-2</c:v>
                </c:pt>
                <c:pt idx="58">
                  <c:v>1.9712000001163688E-2</c:v>
                </c:pt>
                <c:pt idx="59">
                  <c:v>2.4940000002970919E-2</c:v>
                </c:pt>
                <c:pt idx="60">
                  <c:v>2.677600000606617E-2</c:v>
                </c:pt>
                <c:pt idx="61">
                  <c:v>3.0979999995906837E-2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04-4AE4-A8A4-25953CADC55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plus>
            <c:min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1'!$L$21:$L$1001</c:f>
              <c:numCache>
                <c:formatCode>General</c:formatCode>
                <c:ptCount val="981"/>
                <c:pt idx="23">
                  <c:v>0.14396400000259746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04-4AE4-A8A4-25953CADC55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plus>
            <c:min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1'!$M$21:$M$1001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04-4AE4-A8A4-25953CADC55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plus>
            <c:min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1'!$N$21:$N$1001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04-4AE4-A8A4-25953CADC55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1'!$O$21:$O$1001</c:f>
              <c:numCache>
                <c:formatCode>General</c:formatCode>
                <c:ptCount val="981"/>
                <c:pt idx="0">
                  <c:v>-3.0840628722393418E-3</c:v>
                </c:pt>
                <c:pt idx="1">
                  <c:v>-3.0840628722393418E-3</c:v>
                </c:pt>
                <c:pt idx="2">
                  <c:v>5.586262095819269E-4</c:v>
                </c:pt>
                <c:pt idx="3">
                  <c:v>3.9471741926714789E-3</c:v>
                </c:pt>
                <c:pt idx="4">
                  <c:v>3.9471741926714789E-3</c:v>
                </c:pt>
                <c:pt idx="5">
                  <c:v>5.3025933859073004E-3</c:v>
                </c:pt>
                <c:pt idx="6">
                  <c:v>1.7209574493152531E-2</c:v>
                </c:pt>
                <c:pt idx="7">
                  <c:v>3.9442214315534539E-2</c:v>
                </c:pt>
                <c:pt idx="8">
                  <c:v>3.9442214315534539E-2</c:v>
                </c:pt>
                <c:pt idx="9">
                  <c:v>3.9442214315534539E-2</c:v>
                </c:pt>
                <c:pt idx="10">
                  <c:v>4.7744156874103945E-2</c:v>
                </c:pt>
                <c:pt idx="11">
                  <c:v>4.7744156874103945E-2</c:v>
                </c:pt>
                <c:pt idx="12">
                  <c:v>0.13318262921439247</c:v>
                </c:pt>
                <c:pt idx="13">
                  <c:v>0.13321086711425154</c:v>
                </c:pt>
                <c:pt idx="14">
                  <c:v>0.137512440526118</c:v>
                </c:pt>
                <c:pt idx="15">
                  <c:v>0.13754067842597709</c:v>
                </c:pt>
                <c:pt idx="16">
                  <c:v>0.13754067842597709</c:v>
                </c:pt>
                <c:pt idx="17">
                  <c:v>0.13754067842597709</c:v>
                </c:pt>
                <c:pt idx="18">
                  <c:v>0.1386419565204812</c:v>
                </c:pt>
                <c:pt idx="19">
                  <c:v>0.1388960976192129</c:v>
                </c:pt>
                <c:pt idx="20">
                  <c:v>0.13999737571371701</c:v>
                </c:pt>
                <c:pt idx="21">
                  <c:v>0.14075979900991217</c:v>
                </c:pt>
                <c:pt idx="22">
                  <c:v>0.14075979900991217</c:v>
                </c:pt>
                <c:pt idx="23">
                  <c:v>0.14075979900991217</c:v>
                </c:pt>
                <c:pt idx="24">
                  <c:v>0.14330120999722931</c:v>
                </c:pt>
                <c:pt idx="25">
                  <c:v>0.14330120999722931</c:v>
                </c:pt>
                <c:pt idx="26">
                  <c:v>0.14668975798031889</c:v>
                </c:pt>
                <c:pt idx="27">
                  <c:v>0.14668975798031889</c:v>
                </c:pt>
                <c:pt idx="28">
                  <c:v>0.15524584163762001</c:v>
                </c:pt>
                <c:pt idx="29">
                  <c:v>0.15524584163762001</c:v>
                </c:pt>
                <c:pt idx="30">
                  <c:v>0.15634711973212409</c:v>
                </c:pt>
                <c:pt idx="31">
                  <c:v>8.3629889152954297E-4</c:v>
                </c:pt>
                <c:pt idx="32">
                  <c:v>4.1401331750418567E-3</c:v>
                </c:pt>
                <c:pt idx="33">
                  <c:v>4.0821165091986265E-2</c:v>
                </c:pt>
                <c:pt idx="34">
                  <c:v>4.0821165091986265E-2</c:v>
                </c:pt>
                <c:pt idx="35">
                  <c:v>0.13020353077925956</c:v>
                </c:pt>
                <c:pt idx="36">
                  <c:v>0.13023176867911865</c:v>
                </c:pt>
                <c:pt idx="37">
                  <c:v>0.1345615799908442</c:v>
                </c:pt>
                <c:pt idx="38">
                  <c:v>0.1348627842560077</c:v>
                </c:pt>
                <c:pt idx="39">
                  <c:v>0.13773363740834746</c:v>
                </c:pt>
                <c:pt idx="40">
                  <c:v>0.13773363740834746</c:v>
                </c:pt>
                <c:pt idx="41">
                  <c:v>0.1380066037736519</c:v>
                </c:pt>
                <c:pt idx="42">
                  <c:v>0.13883491550285157</c:v>
                </c:pt>
                <c:pt idx="43">
                  <c:v>0.14010562099651014</c:v>
                </c:pt>
                <c:pt idx="44">
                  <c:v>0.14027504839566463</c:v>
                </c:pt>
                <c:pt idx="45">
                  <c:v>0.14027504839566463</c:v>
                </c:pt>
                <c:pt idx="46">
                  <c:v>0.14027504839566463</c:v>
                </c:pt>
                <c:pt idx="47">
                  <c:v>0.14027504839566463</c:v>
                </c:pt>
                <c:pt idx="48">
                  <c:v>0.14103747169185979</c:v>
                </c:pt>
                <c:pt idx="49">
                  <c:v>0.14112218539143701</c:v>
                </c:pt>
                <c:pt idx="50">
                  <c:v>0.14493430187241277</c:v>
                </c:pt>
                <c:pt idx="51">
                  <c:v>0.14493430187241277</c:v>
                </c:pt>
                <c:pt idx="52">
                  <c:v>0.14493430187241277</c:v>
                </c:pt>
                <c:pt idx="53">
                  <c:v>0.14493430187241277</c:v>
                </c:pt>
                <c:pt idx="54">
                  <c:v>0.14823813615592507</c:v>
                </c:pt>
                <c:pt idx="55">
                  <c:v>0.14823813615592507</c:v>
                </c:pt>
                <c:pt idx="56">
                  <c:v>0.15077954714324224</c:v>
                </c:pt>
                <c:pt idx="57">
                  <c:v>0.15077954714324224</c:v>
                </c:pt>
                <c:pt idx="58">
                  <c:v>0.15416809512633178</c:v>
                </c:pt>
                <c:pt idx="59">
                  <c:v>0.15823435270603925</c:v>
                </c:pt>
                <c:pt idx="60">
                  <c:v>0.16255475138447845</c:v>
                </c:pt>
                <c:pt idx="61">
                  <c:v>0.16374074317855977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04-4AE4-A8A4-25953CADC55A}"/>
            </c:ext>
          </c:extLst>
        </c:ser>
        <c:ser>
          <c:idx val="8"/>
          <c:order val="8"/>
          <c:tx>
            <c:strRef>
              <c:f>'Active 1'!$S$20</c:f>
              <c:strCache>
                <c:ptCount val="1"/>
                <c:pt idx="0">
                  <c:v>Sec'y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1'!$P$21:$P$1001</c:f>
              <c:numCache>
                <c:formatCode>General</c:formatCode>
                <c:ptCount val="981"/>
                <c:pt idx="0">
                  <c:v>-0.13251647955164936</c:v>
                </c:pt>
                <c:pt idx="1">
                  <c:v>-0.13251647955164936</c:v>
                </c:pt>
                <c:pt idx="2">
                  <c:v>-0.1290118224934568</c:v>
                </c:pt>
                <c:pt idx="3">
                  <c:v>-0.12575167639281254</c:v>
                </c:pt>
                <c:pt idx="4">
                  <c:v>-0.12575167639281254</c:v>
                </c:pt>
                <c:pt idx="5">
                  <c:v>-0.12444761795255485</c:v>
                </c:pt>
                <c:pt idx="6">
                  <c:v>-0.1129918267933466</c:v>
                </c:pt>
                <c:pt idx="7">
                  <c:v>-9.1601645988564073E-2</c:v>
                </c:pt>
                <c:pt idx="8">
                  <c:v>-9.1601645988564073E-2</c:v>
                </c:pt>
                <c:pt idx="9">
                  <c:v>-9.1601645988564073E-2</c:v>
                </c:pt>
                <c:pt idx="10">
                  <c:v>-8.3614288041985674E-2</c:v>
                </c:pt>
                <c:pt idx="11">
                  <c:v>-8.3614288041985674E-2</c:v>
                </c:pt>
                <c:pt idx="12">
                  <c:v>-1.4133264987973015E-3</c:v>
                </c:pt>
                <c:pt idx="13">
                  <c:v>-1.3861586146252658E-3</c:v>
                </c:pt>
                <c:pt idx="14">
                  <c:v>2.752415740914782E-3</c:v>
                </c:pt>
                <c:pt idx="15">
                  <c:v>2.7795836250868178E-3</c:v>
                </c:pt>
                <c:pt idx="16">
                  <c:v>2.7795836250868178E-3</c:v>
                </c:pt>
                <c:pt idx="17">
                  <c:v>2.7795836250868178E-3</c:v>
                </c:pt>
                <c:pt idx="18">
                  <c:v>3.839131107796212E-3</c:v>
                </c:pt>
                <c:pt idx="19">
                  <c:v>4.083642065344506E-3</c:v>
                </c:pt>
                <c:pt idx="20">
                  <c:v>5.1431895480539003E-3</c:v>
                </c:pt>
                <c:pt idx="21">
                  <c:v>5.8767224206988655E-3</c:v>
                </c:pt>
                <c:pt idx="22">
                  <c:v>5.8767224206988655E-3</c:v>
                </c:pt>
                <c:pt idx="23">
                  <c:v>5.8767224206988655E-3</c:v>
                </c:pt>
                <c:pt idx="24">
                  <c:v>8.3218319961820275E-3</c:v>
                </c:pt>
                <c:pt idx="25">
                  <c:v>8.3218319961820275E-3</c:v>
                </c:pt>
                <c:pt idx="26">
                  <c:v>1.158197809682629E-2</c:v>
                </c:pt>
                <c:pt idx="27">
                  <c:v>1.158197809682629E-2</c:v>
                </c:pt>
                <c:pt idx="28">
                  <c:v>1.9813847000953011E-2</c:v>
                </c:pt>
                <c:pt idx="29">
                  <c:v>1.9813847000953011E-2</c:v>
                </c:pt>
                <c:pt idx="30">
                  <c:v>2.0873394483662377E-2</c:v>
                </c:pt>
                <c:pt idx="31">
                  <c:v>-0.12874467163243178</c:v>
                </c:pt>
                <c:pt idx="32">
                  <c:v>-0.12556602918430365</c:v>
                </c:pt>
                <c:pt idx="33">
                  <c:v>-9.0274947644829684E-2</c:v>
                </c:pt>
                <c:pt idx="34">
                  <c:v>-9.0274947644829684E-2</c:v>
                </c:pt>
                <c:pt idx="35">
                  <c:v>-4.2795382789470315E-3</c:v>
                </c:pt>
                <c:pt idx="36">
                  <c:v>-4.2523703947749958E-3</c:v>
                </c:pt>
                <c:pt idx="37">
                  <c:v>-8.6628155062912215E-5</c:v>
                </c:pt>
                <c:pt idx="38">
                  <c:v>2.0316260943879783E-4</c:v>
                </c:pt>
                <c:pt idx="39">
                  <c:v>2.9652308335957334E-3</c:v>
                </c:pt>
                <c:pt idx="40">
                  <c:v>2.9652308335957334E-3</c:v>
                </c:pt>
                <c:pt idx="41">
                  <c:v>3.2278537139253938E-3</c:v>
                </c:pt>
                <c:pt idx="42">
                  <c:v>4.0247783163050999E-3</c:v>
                </c:pt>
                <c:pt idx="43">
                  <c:v>5.2473331040467086E-3</c:v>
                </c:pt>
                <c:pt idx="44">
                  <c:v>5.4103404090789231E-3</c:v>
                </c:pt>
                <c:pt idx="45">
                  <c:v>5.4103404090789231E-3</c:v>
                </c:pt>
                <c:pt idx="46">
                  <c:v>5.4103404090789231E-3</c:v>
                </c:pt>
                <c:pt idx="47">
                  <c:v>5.4103404090789231E-3</c:v>
                </c:pt>
                <c:pt idx="48">
                  <c:v>6.1438732817238606E-3</c:v>
                </c:pt>
                <c:pt idx="49">
                  <c:v>6.2253769342399679E-3</c:v>
                </c:pt>
                <c:pt idx="50">
                  <c:v>9.8930412974647386E-3</c:v>
                </c:pt>
                <c:pt idx="51">
                  <c:v>9.8930412974647386E-3</c:v>
                </c:pt>
                <c:pt idx="52">
                  <c:v>9.8930412974647386E-3</c:v>
                </c:pt>
                <c:pt idx="53">
                  <c:v>9.8930412974647386E-3</c:v>
                </c:pt>
                <c:pt idx="54">
                  <c:v>1.3071683745592894E-2</c:v>
                </c:pt>
                <c:pt idx="55">
                  <c:v>1.3071683745592894E-2</c:v>
                </c:pt>
                <c:pt idx="56">
                  <c:v>1.5516793321076083E-2</c:v>
                </c:pt>
                <c:pt idx="57">
                  <c:v>1.5516793321076083E-2</c:v>
                </c:pt>
                <c:pt idx="58">
                  <c:v>1.8776939421720318E-2</c:v>
                </c:pt>
                <c:pt idx="59">
                  <c:v>2.268911474249341E-2</c:v>
                </c:pt>
                <c:pt idx="60">
                  <c:v>2.6845801020814825E-2</c:v>
                </c:pt>
                <c:pt idx="61">
                  <c:v>2.7986852156040298E-2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04-4AE4-A8A4-25953CADC55A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1'!$U$21:$U$1001</c:f>
              <c:numCache>
                <c:formatCode>General</c:formatCode>
                <c:ptCount val="981"/>
                <c:pt idx="6">
                  <c:v>-0.17144000000189408</c:v>
                </c:pt>
                <c:pt idx="12">
                  <c:v>-1.3456000000587665E-2</c:v>
                </c:pt>
                <c:pt idx="13">
                  <c:v>-2.9343999995035119E-2</c:v>
                </c:pt>
                <c:pt idx="14">
                  <c:v>-3.5615999993751757E-2</c:v>
                </c:pt>
                <c:pt idx="41">
                  <c:v>-4.3656000001647044E-2</c:v>
                </c:pt>
                <c:pt idx="53">
                  <c:v>5.3388000000268221E-2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E04-4AE4-A8A4-25953CADC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255840"/>
        <c:axId val="1"/>
      </c:scatterChart>
      <c:valAx>
        <c:axId val="7252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2.4060150375939851E-2"/>
              <c:y val="0.83900928792569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40557275541795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5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16541353383458E-2"/>
          <c:y val="0.91950464396284826"/>
          <c:w val="0.9278195488721804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Peg - Primary O-C Diagr.</a:t>
            </a:r>
          </a:p>
        </c:rich>
      </c:tx>
      <c:layout>
        <c:manualLayout>
          <c:xMode val="edge"/>
          <c:yMode val="edge"/>
          <c:x val="0.2857144911680560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38371871915392"/>
          <c:y val="0.14906854902912253"/>
          <c:w val="0.77495181681886849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Prim.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1'!$F$21:$F$47</c:f>
              <c:numCache>
                <c:formatCode>General</c:formatCode>
                <c:ptCount val="27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</c:numCache>
            </c:numRef>
          </c:xVal>
          <c:yVal>
            <c:numRef>
              <c:f>'Active 1'!$R$21:$R$47</c:f>
              <c:numCache>
                <c:formatCode>General</c:formatCode>
                <c:ptCount val="27"/>
                <c:pt idx="0">
                  <c:v>-6.2640000014653197E-3</c:v>
                </c:pt>
                <c:pt idx="1">
                  <c:v>-3.2640000026731286E-3</c:v>
                </c:pt>
                <c:pt idx="2">
                  <c:v>-5.8160000007774215E-3</c:v>
                </c:pt>
                <c:pt idx="3">
                  <c:v>6.2400000024354085E-4</c:v>
                </c:pt>
                <c:pt idx="4">
                  <c:v>3.0623999999079388E-2</c:v>
                </c:pt>
                <c:pt idx="5">
                  <c:v>0</c:v>
                </c:pt>
                <c:pt idx="7">
                  <c:v>3.2408000002760673E-2</c:v>
                </c:pt>
                <c:pt idx="8">
                  <c:v>3.3407999999326421E-2</c:v>
                </c:pt>
                <c:pt idx="9">
                  <c:v>3.4407999999530148E-2</c:v>
                </c:pt>
                <c:pt idx="10">
                  <c:v>5.1335999996808823E-2</c:v>
                </c:pt>
                <c:pt idx="11">
                  <c:v>5.3335999997216277E-2</c:v>
                </c:pt>
                <c:pt idx="15">
                  <c:v>0.13329600000724895</c:v>
                </c:pt>
                <c:pt idx="16">
                  <c:v>0.13459600001078798</c:v>
                </c:pt>
                <c:pt idx="17">
                  <c:v>0.13509600000543287</c:v>
                </c:pt>
                <c:pt idx="18">
                  <c:v>0.13486399999965215</c:v>
                </c:pt>
                <c:pt idx="19">
                  <c:v>0.13927200000762241</c:v>
                </c:pt>
                <c:pt idx="20">
                  <c:v>0.14123999999719672</c:v>
                </c:pt>
                <c:pt idx="21">
                  <c:v>0.14056400000117719</c:v>
                </c:pt>
                <c:pt idx="22">
                  <c:v>0.14226400000188733</c:v>
                </c:pt>
                <c:pt idx="23">
                  <c:v>0.14396400000259746</c:v>
                </c:pt>
                <c:pt idx="24">
                  <c:v>0.14404400000785245</c:v>
                </c:pt>
                <c:pt idx="25">
                  <c:v>0.14404400000785245</c:v>
                </c:pt>
                <c:pt idx="26">
                  <c:v>0.14758399999846006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0F-4FD4-8971-643ECDE32054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1'!$F$21:$F$47</c:f>
              <c:numCache>
                <c:formatCode>General</c:formatCode>
                <c:ptCount val="27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</c:numCache>
            </c:numRef>
          </c:xVal>
          <c:yVal>
            <c:numRef>
              <c:f>'Active 1'!$O$21:$O$47</c:f>
              <c:numCache>
                <c:formatCode>General</c:formatCode>
                <c:ptCount val="27"/>
                <c:pt idx="0">
                  <c:v>-3.0840628722393418E-3</c:v>
                </c:pt>
                <c:pt idx="1">
                  <c:v>-3.0840628722393418E-3</c:v>
                </c:pt>
                <c:pt idx="2">
                  <c:v>5.586262095819269E-4</c:v>
                </c:pt>
                <c:pt idx="3">
                  <c:v>3.9471741926714789E-3</c:v>
                </c:pt>
                <c:pt idx="4">
                  <c:v>3.9471741926714789E-3</c:v>
                </c:pt>
                <c:pt idx="5">
                  <c:v>5.3025933859073004E-3</c:v>
                </c:pt>
                <c:pt idx="6">
                  <c:v>1.7209574493152531E-2</c:v>
                </c:pt>
                <c:pt idx="7">
                  <c:v>3.9442214315534539E-2</c:v>
                </c:pt>
                <c:pt idx="8">
                  <c:v>3.9442214315534539E-2</c:v>
                </c:pt>
                <c:pt idx="9">
                  <c:v>3.9442214315534539E-2</c:v>
                </c:pt>
                <c:pt idx="10">
                  <c:v>4.7744156874103945E-2</c:v>
                </c:pt>
                <c:pt idx="11">
                  <c:v>4.7744156874103945E-2</c:v>
                </c:pt>
                <c:pt idx="12">
                  <c:v>0.13318262921439247</c:v>
                </c:pt>
                <c:pt idx="13">
                  <c:v>0.13321086711425154</c:v>
                </c:pt>
                <c:pt idx="14">
                  <c:v>0.137512440526118</c:v>
                </c:pt>
                <c:pt idx="15">
                  <c:v>0.13754067842597709</c:v>
                </c:pt>
                <c:pt idx="16">
                  <c:v>0.13754067842597709</c:v>
                </c:pt>
                <c:pt idx="17">
                  <c:v>0.13754067842597709</c:v>
                </c:pt>
                <c:pt idx="18">
                  <c:v>0.1386419565204812</c:v>
                </c:pt>
                <c:pt idx="19">
                  <c:v>0.1388960976192129</c:v>
                </c:pt>
                <c:pt idx="20">
                  <c:v>0.13999737571371701</c:v>
                </c:pt>
                <c:pt idx="21">
                  <c:v>0.14075979900991217</c:v>
                </c:pt>
                <c:pt idx="22">
                  <c:v>0.14075979900991217</c:v>
                </c:pt>
                <c:pt idx="23">
                  <c:v>0.14075979900991217</c:v>
                </c:pt>
                <c:pt idx="24">
                  <c:v>0.14330120999722931</c:v>
                </c:pt>
                <c:pt idx="25">
                  <c:v>0.14330120999722931</c:v>
                </c:pt>
                <c:pt idx="26">
                  <c:v>0.14668975798031889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0F-4FD4-8971-643ECDE32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251880"/>
        <c:axId val="1"/>
      </c:scatterChart>
      <c:valAx>
        <c:axId val="725251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225043787331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94520547945202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51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270099799168936"/>
          <c:y val="0.91925596256989606"/>
          <c:w val="0.254403336569230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Peg - Secondary O-C Diagr.</a:t>
            </a:r>
          </a:p>
        </c:rich>
      </c:tx>
      <c:layout>
        <c:manualLayout>
          <c:xMode val="edge"/>
          <c:yMode val="edge"/>
          <c:x val="0.2300884955752212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283185840708"/>
          <c:y val="0.14860681114551083"/>
          <c:w val="0.74778761061946908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Sec'y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1'!$S$21:$S$1001</c:f>
              <c:numCache>
                <c:formatCode>General</c:formatCode>
                <c:ptCount val="981"/>
                <c:pt idx="31">
                  <c:v>-0.13304799999968964</c:v>
                </c:pt>
                <c:pt idx="32">
                  <c:v>-0.1299440000038885</c:v>
                </c:pt>
                <c:pt idx="33">
                  <c:v>-8.6456000000907807E-2</c:v>
                </c:pt>
                <c:pt idx="34">
                  <c:v>-7.7455999999074265E-2</c:v>
                </c:pt>
                <c:pt idx="35">
                  <c:v>-2.1271999998134561E-2</c:v>
                </c:pt>
                <c:pt idx="36">
                  <c:v>-1.5160000002651941E-2</c:v>
                </c:pt>
                <c:pt idx="37">
                  <c:v>1.0679999999410938E-2</c:v>
                </c:pt>
                <c:pt idx="38">
                  <c:v>-9.7919999971054494E-3</c:v>
                </c:pt>
                <c:pt idx="39">
                  <c:v>3.0280000064522028E-3</c:v>
                </c:pt>
                <c:pt idx="40">
                  <c:v>3.7280000033206306E-3</c:v>
                </c:pt>
                <c:pt idx="42">
                  <c:v>4.8959999985527247E-3</c:v>
                </c:pt>
                <c:pt idx="43">
                  <c:v>1.033599999936996E-2</c:v>
                </c:pt>
                <c:pt idx="44">
                  <c:v>3.7079999965499155E-3</c:v>
                </c:pt>
                <c:pt idx="45">
                  <c:v>4.5079999981680885E-3</c:v>
                </c:pt>
                <c:pt idx="46">
                  <c:v>5.0079999928129837E-3</c:v>
                </c:pt>
                <c:pt idx="47">
                  <c:v>7.3079999929177575E-3</c:v>
                </c:pt>
                <c:pt idx="48">
                  <c:v>4.531999999016989E-3</c:v>
                </c:pt>
                <c:pt idx="49">
                  <c:v>6.367999994836282E-3</c:v>
                </c:pt>
                <c:pt idx="50">
                  <c:v>9.9880000052507967E-3</c:v>
                </c:pt>
                <c:pt idx="51">
                  <c:v>9.9880000052507967E-3</c:v>
                </c:pt>
                <c:pt idx="52">
                  <c:v>1.1687999998684973E-2</c:v>
                </c:pt>
                <c:pt idx="54">
                  <c:v>1.5591999996104278E-2</c:v>
                </c:pt>
                <c:pt idx="55">
                  <c:v>1.5591999996104278E-2</c:v>
                </c:pt>
                <c:pt idx="56">
                  <c:v>1.6431999996711966E-2</c:v>
                </c:pt>
                <c:pt idx="57">
                  <c:v>1.6431999996711966E-2</c:v>
                </c:pt>
                <c:pt idx="58">
                  <c:v>1.9712000001163688E-2</c:v>
                </c:pt>
                <c:pt idx="59">
                  <c:v>2.4940000002970919E-2</c:v>
                </c:pt>
                <c:pt idx="60">
                  <c:v>2.677600000606617E-2</c:v>
                </c:pt>
                <c:pt idx="61">
                  <c:v>3.0979999995906837E-2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8-4ABE-93E1-2E392F8E92DB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1'!$P$21:$P$1001</c:f>
              <c:numCache>
                <c:formatCode>General</c:formatCode>
                <c:ptCount val="981"/>
                <c:pt idx="0">
                  <c:v>-0.13251647955164936</c:v>
                </c:pt>
                <c:pt idx="1">
                  <c:v>-0.13251647955164936</c:v>
                </c:pt>
                <c:pt idx="2">
                  <c:v>-0.1290118224934568</c:v>
                </c:pt>
                <c:pt idx="3">
                  <c:v>-0.12575167639281254</c:v>
                </c:pt>
                <c:pt idx="4">
                  <c:v>-0.12575167639281254</c:v>
                </c:pt>
                <c:pt idx="5">
                  <c:v>-0.12444761795255485</c:v>
                </c:pt>
                <c:pt idx="6">
                  <c:v>-0.1129918267933466</c:v>
                </c:pt>
                <c:pt idx="7">
                  <c:v>-9.1601645988564073E-2</c:v>
                </c:pt>
                <c:pt idx="8">
                  <c:v>-9.1601645988564073E-2</c:v>
                </c:pt>
                <c:pt idx="9">
                  <c:v>-9.1601645988564073E-2</c:v>
                </c:pt>
                <c:pt idx="10">
                  <c:v>-8.3614288041985674E-2</c:v>
                </c:pt>
                <c:pt idx="11">
                  <c:v>-8.3614288041985674E-2</c:v>
                </c:pt>
                <c:pt idx="12">
                  <c:v>-1.4133264987973015E-3</c:v>
                </c:pt>
                <c:pt idx="13">
                  <c:v>-1.3861586146252658E-3</c:v>
                </c:pt>
                <c:pt idx="14">
                  <c:v>2.752415740914782E-3</c:v>
                </c:pt>
                <c:pt idx="15">
                  <c:v>2.7795836250868178E-3</c:v>
                </c:pt>
                <c:pt idx="16">
                  <c:v>2.7795836250868178E-3</c:v>
                </c:pt>
                <c:pt idx="17">
                  <c:v>2.7795836250868178E-3</c:v>
                </c:pt>
                <c:pt idx="18">
                  <c:v>3.839131107796212E-3</c:v>
                </c:pt>
                <c:pt idx="19">
                  <c:v>4.083642065344506E-3</c:v>
                </c:pt>
                <c:pt idx="20">
                  <c:v>5.1431895480539003E-3</c:v>
                </c:pt>
                <c:pt idx="21">
                  <c:v>5.8767224206988655E-3</c:v>
                </c:pt>
                <c:pt idx="22">
                  <c:v>5.8767224206988655E-3</c:v>
                </c:pt>
                <c:pt idx="23">
                  <c:v>5.8767224206988655E-3</c:v>
                </c:pt>
                <c:pt idx="24">
                  <c:v>8.3218319961820275E-3</c:v>
                </c:pt>
                <c:pt idx="25">
                  <c:v>8.3218319961820275E-3</c:v>
                </c:pt>
                <c:pt idx="26">
                  <c:v>1.158197809682629E-2</c:v>
                </c:pt>
                <c:pt idx="27">
                  <c:v>1.158197809682629E-2</c:v>
                </c:pt>
                <c:pt idx="28">
                  <c:v>1.9813847000953011E-2</c:v>
                </c:pt>
                <c:pt idx="29">
                  <c:v>1.9813847000953011E-2</c:v>
                </c:pt>
                <c:pt idx="30">
                  <c:v>2.0873394483662377E-2</c:v>
                </c:pt>
                <c:pt idx="31">
                  <c:v>-0.12874467163243178</c:v>
                </c:pt>
                <c:pt idx="32">
                  <c:v>-0.12556602918430365</c:v>
                </c:pt>
                <c:pt idx="33">
                  <c:v>-9.0274947644829684E-2</c:v>
                </c:pt>
                <c:pt idx="34">
                  <c:v>-9.0274947644829684E-2</c:v>
                </c:pt>
                <c:pt idx="35">
                  <c:v>-4.2795382789470315E-3</c:v>
                </c:pt>
                <c:pt idx="36">
                  <c:v>-4.2523703947749958E-3</c:v>
                </c:pt>
                <c:pt idx="37">
                  <c:v>-8.6628155062912215E-5</c:v>
                </c:pt>
                <c:pt idx="38">
                  <c:v>2.0316260943879783E-4</c:v>
                </c:pt>
                <c:pt idx="39">
                  <c:v>2.9652308335957334E-3</c:v>
                </c:pt>
                <c:pt idx="40">
                  <c:v>2.9652308335957334E-3</c:v>
                </c:pt>
                <c:pt idx="41">
                  <c:v>3.2278537139253938E-3</c:v>
                </c:pt>
                <c:pt idx="42">
                  <c:v>4.0247783163050999E-3</c:v>
                </c:pt>
                <c:pt idx="43">
                  <c:v>5.2473331040467086E-3</c:v>
                </c:pt>
                <c:pt idx="44">
                  <c:v>5.4103404090789231E-3</c:v>
                </c:pt>
                <c:pt idx="45">
                  <c:v>5.4103404090789231E-3</c:v>
                </c:pt>
                <c:pt idx="46">
                  <c:v>5.4103404090789231E-3</c:v>
                </c:pt>
                <c:pt idx="47">
                  <c:v>5.4103404090789231E-3</c:v>
                </c:pt>
                <c:pt idx="48">
                  <c:v>6.1438732817238606E-3</c:v>
                </c:pt>
                <c:pt idx="49">
                  <c:v>6.2253769342399679E-3</c:v>
                </c:pt>
                <c:pt idx="50">
                  <c:v>9.8930412974647386E-3</c:v>
                </c:pt>
                <c:pt idx="51">
                  <c:v>9.8930412974647386E-3</c:v>
                </c:pt>
                <c:pt idx="52">
                  <c:v>9.8930412974647386E-3</c:v>
                </c:pt>
                <c:pt idx="53">
                  <c:v>9.8930412974647386E-3</c:v>
                </c:pt>
                <c:pt idx="54">
                  <c:v>1.3071683745592894E-2</c:v>
                </c:pt>
                <c:pt idx="55">
                  <c:v>1.3071683745592894E-2</c:v>
                </c:pt>
                <c:pt idx="56">
                  <c:v>1.5516793321076083E-2</c:v>
                </c:pt>
                <c:pt idx="57">
                  <c:v>1.5516793321076083E-2</c:v>
                </c:pt>
                <c:pt idx="58">
                  <c:v>1.8776939421720318E-2</c:v>
                </c:pt>
                <c:pt idx="59">
                  <c:v>2.268911474249341E-2</c:v>
                </c:pt>
                <c:pt idx="60">
                  <c:v>2.6845801020814825E-2</c:v>
                </c:pt>
                <c:pt idx="61">
                  <c:v>2.7986852156040298E-2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A8-4ABE-93E1-2E392F8E9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254400"/>
        <c:axId val="1"/>
      </c:scatterChart>
      <c:valAx>
        <c:axId val="72525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628318584069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734513274336286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5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07964601769914"/>
          <c:y val="0.91950464396284826"/>
          <c:w val="0.3008849557522123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Peg - O-C Diagr.</a:t>
            </a:r>
          </a:p>
        </c:rich>
      </c:tx>
      <c:layout>
        <c:manualLayout>
          <c:xMode val="edge"/>
          <c:yMode val="edge"/>
          <c:x val="0.3834586466165413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860681114551083"/>
          <c:w val="0.81954887218045114"/>
          <c:h val="0.69969040247678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1'!$H$21:$H$1001</c:f>
              <c:numCache>
                <c:formatCode>General</c:formatCode>
                <c:ptCount val="981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6-4111-92C1-73E5DA0C5D7E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1'!$D$21:$D$1001</c:f>
                <c:numCache>
                  <c:formatCode>General</c:formatCode>
                  <c:ptCount val="9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plus>
            <c:minus>
              <c:numRef>
                <c:f>'Active 1'!$D$21:$D$1001</c:f>
                <c:numCache>
                  <c:formatCode>General</c:formatCode>
                  <c:ptCount val="9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2'!$F$21:$F$1001</c:f>
              <c:numCache>
                <c:formatCode>General</c:formatCode>
                <c:ptCount val="981"/>
                <c:pt idx="0">
                  <c:v>-1746</c:v>
                </c:pt>
                <c:pt idx="1">
                  <c:v>-1746</c:v>
                </c:pt>
                <c:pt idx="2">
                  <c:v>-1703</c:v>
                </c:pt>
                <c:pt idx="3">
                  <c:v>-1699.5</c:v>
                </c:pt>
                <c:pt idx="4">
                  <c:v>-1663</c:v>
                </c:pt>
                <c:pt idx="5">
                  <c:v>-1663</c:v>
                </c:pt>
                <c:pt idx="6">
                  <c:v>-1660.5</c:v>
                </c:pt>
                <c:pt idx="7">
                  <c:v>-1647</c:v>
                </c:pt>
                <c:pt idx="8">
                  <c:v>-1506.5</c:v>
                </c:pt>
                <c:pt idx="9">
                  <c:v>-1244</c:v>
                </c:pt>
                <c:pt idx="10">
                  <c:v>-1244</c:v>
                </c:pt>
                <c:pt idx="11">
                  <c:v>-1244</c:v>
                </c:pt>
                <c:pt idx="12">
                  <c:v>-1227.5</c:v>
                </c:pt>
                <c:pt idx="13">
                  <c:v>-1227.5</c:v>
                </c:pt>
                <c:pt idx="14">
                  <c:v>-1146</c:v>
                </c:pt>
                <c:pt idx="15">
                  <c:v>-1146</c:v>
                </c:pt>
                <c:pt idx="16">
                  <c:v>-172.5</c:v>
                </c:pt>
                <c:pt idx="17">
                  <c:v>-172.5</c:v>
                </c:pt>
                <c:pt idx="18">
                  <c:v>-137.5</c:v>
                </c:pt>
                <c:pt idx="19">
                  <c:v>-137</c:v>
                </c:pt>
                <c:pt idx="20">
                  <c:v>-121</c:v>
                </c:pt>
                <c:pt idx="21">
                  <c:v>-117.5</c:v>
                </c:pt>
                <c:pt idx="22">
                  <c:v>-86.5</c:v>
                </c:pt>
                <c:pt idx="23">
                  <c:v>-86</c:v>
                </c:pt>
                <c:pt idx="24">
                  <c:v>-86</c:v>
                </c:pt>
                <c:pt idx="25">
                  <c:v>-86</c:v>
                </c:pt>
                <c:pt idx="26">
                  <c:v>-83.5</c:v>
                </c:pt>
                <c:pt idx="27">
                  <c:v>-83.5</c:v>
                </c:pt>
                <c:pt idx="28">
                  <c:v>-80.5</c:v>
                </c:pt>
                <c:pt idx="29">
                  <c:v>-73</c:v>
                </c:pt>
                <c:pt idx="30">
                  <c:v>-70.5</c:v>
                </c:pt>
                <c:pt idx="31">
                  <c:v>-70</c:v>
                </c:pt>
                <c:pt idx="32">
                  <c:v>-57</c:v>
                </c:pt>
                <c:pt idx="33">
                  <c:v>-55.5</c:v>
                </c:pt>
                <c:pt idx="34">
                  <c:v>-53.5</c:v>
                </c:pt>
                <c:pt idx="35">
                  <c:v>-53.5</c:v>
                </c:pt>
                <c:pt idx="36">
                  <c:v>-53.5</c:v>
                </c:pt>
                <c:pt idx="37">
                  <c:v>-53.5</c:v>
                </c:pt>
                <c:pt idx="38">
                  <c:v>-48</c:v>
                </c:pt>
                <c:pt idx="39">
                  <c:v>-48</c:v>
                </c:pt>
                <c:pt idx="40">
                  <c:v>-48</c:v>
                </c:pt>
                <c:pt idx="41">
                  <c:v>-44.5</c:v>
                </c:pt>
                <c:pt idx="42">
                  <c:v>-43.5</c:v>
                </c:pt>
                <c:pt idx="43">
                  <c:v>-18</c:v>
                </c:pt>
                <c:pt idx="44">
                  <c:v>-18</c:v>
                </c:pt>
                <c:pt idx="45">
                  <c:v>0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22</c:v>
                </c:pt>
                <c:pt idx="51">
                  <c:v>22</c:v>
                </c:pt>
                <c:pt idx="52">
                  <c:v>40.5</c:v>
                </c:pt>
                <c:pt idx="53">
                  <c:v>40.5</c:v>
                </c:pt>
                <c:pt idx="54">
                  <c:v>70.5</c:v>
                </c:pt>
                <c:pt idx="55">
                  <c:v>70.5</c:v>
                </c:pt>
                <c:pt idx="56">
                  <c:v>110.5</c:v>
                </c:pt>
                <c:pt idx="57">
                  <c:v>123</c:v>
                </c:pt>
                <c:pt idx="58">
                  <c:v>123</c:v>
                </c:pt>
                <c:pt idx="59">
                  <c:v>136</c:v>
                </c:pt>
                <c:pt idx="60">
                  <c:v>158.5</c:v>
                </c:pt>
                <c:pt idx="61">
                  <c:v>209.5</c:v>
                </c:pt>
                <c:pt idx="62">
                  <c:v>223.5</c:v>
                </c:pt>
              </c:numCache>
            </c:numRef>
          </c:xVal>
          <c:yVal>
            <c:numRef>
              <c:f>'Active 2'!$I$21:$I$1001</c:f>
              <c:numCache>
                <c:formatCode>General</c:formatCode>
                <c:ptCount val="981"/>
                <c:pt idx="23">
                  <c:v>-3.7860000011278316E-3</c:v>
                </c:pt>
                <c:pt idx="24">
                  <c:v>-2.4859999975888059E-3</c:v>
                </c:pt>
                <c:pt idx="25">
                  <c:v>-1.9860000029439107E-3</c:v>
                </c:pt>
                <c:pt idx="29">
                  <c:v>-3.3230000044568442E-3</c:v>
                </c:pt>
                <c:pt idx="31">
                  <c:v>8.2999999722233042E-4</c:v>
                </c:pt>
                <c:pt idx="32">
                  <c:v>1.6929999983403832E-3</c:v>
                </c:pt>
                <c:pt idx="38">
                  <c:v>2.5199999799951911E-4</c:v>
                </c:pt>
                <c:pt idx="39">
                  <c:v>1.9519999987096526E-3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6-4111-92C1-73E5DA0C5D7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2'!$F$21:$F$1001</c:f>
              <c:numCache>
                <c:formatCode>General</c:formatCode>
                <c:ptCount val="981"/>
                <c:pt idx="0">
                  <c:v>-1746</c:v>
                </c:pt>
                <c:pt idx="1">
                  <c:v>-1746</c:v>
                </c:pt>
                <c:pt idx="2">
                  <c:v>-1703</c:v>
                </c:pt>
                <c:pt idx="3">
                  <c:v>-1699.5</c:v>
                </c:pt>
                <c:pt idx="4">
                  <c:v>-1663</c:v>
                </c:pt>
                <c:pt idx="5">
                  <c:v>-1663</c:v>
                </c:pt>
                <c:pt idx="6">
                  <c:v>-1660.5</c:v>
                </c:pt>
                <c:pt idx="7">
                  <c:v>-1647</c:v>
                </c:pt>
                <c:pt idx="8">
                  <c:v>-1506.5</c:v>
                </c:pt>
                <c:pt idx="9">
                  <c:v>-1244</c:v>
                </c:pt>
                <c:pt idx="10">
                  <c:v>-1244</c:v>
                </c:pt>
                <c:pt idx="11">
                  <c:v>-1244</c:v>
                </c:pt>
                <c:pt idx="12">
                  <c:v>-1227.5</c:v>
                </c:pt>
                <c:pt idx="13">
                  <c:v>-1227.5</c:v>
                </c:pt>
                <c:pt idx="14">
                  <c:v>-1146</c:v>
                </c:pt>
                <c:pt idx="15">
                  <c:v>-1146</c:v>
                </c:pt>
                <c:pt idx="16">
                  <c:v>-172.5</c:v>
                </c:pt>
                <c:pt idx="17">
                  <c:v>-172.5</c:v>
                </c:pt>
                <c:pt idx="18">
                  <c:v>-137.5</c:v>
                </c:pt>
                <c:pt idx="19">
                  <c:v>-137</c:v>
                </c:pt>
                <c:pt idx="20">
                  <c:v>-121</c:v>
                </c:pt>
                <c:pt idx="21">
                  <c:v>-117.5</c:v>
                </c:pt>
                <c:pt idx="22">
                  <c:v>-86.5</c:v>
                </c:pt>
                <c:pt idx="23">
                  <c:v>-86</c:v>
                </c:pt>
                <c:pt idx="24">
                  <c:v>-86</c:v>
                </c:pt>
                <c:pt idx="25">
                  <c:v>-86</c:v>
                </c:pt>
                <c:pt idx="26">
                  <c:v>-83.5</c:v>
                </c:pt>
                <c:pt idx="27">
                  <c:v>-83.5</c:v>
                </c:pt>
                <c:pt idx="28">
                  <c:v>-80.5</c:v>
                </c:pt>
                <c:pt idx="29">
                  <c:v>-73</c:v>
                </c:pt>
                <c:pt idx="30">
                  <c:v>-70.5</c:v>
                </c:pt>
                <c:pt idx="31">
                  <c:v>-70</c:v>
                </c:pt>
                <c:pt idx="32">
                  <c:v>-57</c:v>
                </c:pt>
                <c:pt idx="33">
                  <c:v>-55.5</c:v>
                </c:pt>
                <c:pt idx="34">
                  <c:v>-53.5</c:v>
                </c:pt>
                <c:pt idx="35">
                  <c:v>-53.5</c:v>
                </c:pt>
                <c:pt idx="36">
                  <c:v>-53.5</c:v>
                </c:pt>
                <c:pt idx="37">
                  <c:v>-53.5</c:v>
                </c:pt>
                <c:pt idx="38">
                  <c:v>-48</c:v>
                </c:pt>
                <c:pt idx="39">
                  <c:v>-48</c:v>
                </c:pt>
                <c:pt idx="40">
                  <c:v>-48</c:v>
                </c:pt>
                <c:pt idx="41">
                  <c:v>-44.5</c:v>
                </c:pt>
                <c:pt idx="42">
                  <c:v>-43.5</c:v>
                </c:pt>
                <c:pt idx="43">
                  <c:v>-18</c:v>
                </c:pt>
                <c:pt idx="44">
                  <c:v>-18</c:v>
                </c:pt>
                <c:pt idx="45">
                  <c:v>0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22</c:v>
                </c:pt>
                <c:pt idx="51">
                  <c:v>22</c:v>
                </c:pt>
                <c:pt idx="52">
                  <c:v>40.5</c:v>
                </c:pt>
                <c:pt idx="53">
                  <c:v>40.5</c:v>
                </c:pt>
                <c:pt idx="54">
                  <c:v>70.5</c:v>
                </c:pt>
                <c:pt idx="55">
                  <c:v>70.5</c:v>
                </c:pt>
                <c:pt idx="56">
                  <c:v>110.5</c:v>
                </c:pt>
                <c:pt idx="57">
                  <c:v>123</c:v>
                </c:pt>
                <c:pt idx="58">
                  <c:v>123</c:v>
                </c:pt>
                <c:pt idx="59">
                  <c:v>136</c:v>
                </c:pt>
                <c:pt idx="60">
                  <c:v>158.5</c:v>
                </c:pt>
                <c:pt idx="61">
                  <c:v>209.5</c:v>
                </c:pt>
                <c:pt idx="62">
                  <c:v>223.5</c:v>
                </c:pt>
              </c:numCache>
            </c:numRef>
          </c:xVal>
          <c:yVal>
            <c:numRef>
              <c:f>'Active 2'!$J$21:$J$1001</c:f>
              <c:numCache>
                <c:formatCode>General</c:formatCode>
                <c:ptCount val="981"/>
                <c:pt idx="0">
                  <c:v>-2.2459999981947476E-3</c:v>
                </c:pt>
                <c:pt idx="1">
                  <c:v>7.5400000059744343E-4</c:v>
                </c:pt>
                <c:pt idx="2">
                  <c:v>-5.4530000015802216E-3</c:v>
                </c:pt>
                <c:pt idx="3">
                  <c:v>-4.8155745000003662</c:v>
                </c:pt>
                <c:pt idx="4">
                  <c:v>-2.4129999983415473E-3</c:v>
                </c:pt>
                <c:pt idx="5">
                  <c:v>2.7587000000494299E-2</c:v>
                </c:pt>
                <c:pt idx="6">
                  <c:v>-4.8157855000026757</c:v>
                </c:pt>
                <c:pt idx="9">
                  <c:v>-6.2439999965135939E-3</c:v>
                </c:pt>
                <c:pt idx="10">
                  <c:v>-5.2439999999478459E-3</c:v>
                </c:pt>
                <c:pt idx="11">
                  <c:v>-4.2439999997441191E-3</c:v>
                </c:pt>
                <c:pt idx="12">
                  <c:v>-4.8091024999994261</c:v>
                </c:pt>
                <c:pt idx="13">
                  <c:v>-4.8001024999975925</c:v>
                </c:pt>
                <c:pt idx="14">
                  <c:v>4.3540000006032642E-3</c:v>
                </c:pt>
                <c:pt idx="15">
                  <c:v>6.3540000010107178E-3</c:v>
                </c:pt>
                <c:pt idx="16">
                  <c:v>-2.4922975000008591</c:v>
                </c:pt>
                <c:pt idx="17">
                  <c:v>4.5377024999979767</c:v>
                </c:pt>
                <c:pt idx="20">
                  <c:v>-3.6353710000039428</c:v>
                </c:pt>
                <c:pt idx="21">
                  <c:v>-2.4854924999963259</c:v>
                </c:pt>
                <c:pt idx="26">
                  <c:v>-4.8168585000021267</c:v>
                </c:pt>
                <c:pt idx="27">
                  <c:v>-4.8161585000052582</c:v>
                </c:pt>
                <c:pt idx="30">
                  <c:v>-4.8160954999984824</c:v>
                </c:pt>
                <c:pt idx="33">
                  <c:v>-4.8119305000000168</c:v>
                </c:pt>
                <c:pt idx="34">
                  <c:v>-4.8187285000021802</c:v>
                </c:pt>
                <c:pt idx="35">
                  <c:v>-4.8179285000005621</c:v>
                </c:pt>
                <c:pt idx="36">
                  <c:v>-4.8174285000059172</c:v>
                </c:pt>
                <c:pt idx="37">
                  <c:v>-4.8151285000058124</c:v>
                </c:pt>
                <c:pt idx="41">
                  <c:v>-4.8186695000040345</c:v>
                </c:pt>
                <c:pt idx="42">
                  <c:v>-4.8169185000006109</c:v>
                </c:pt>
                <c:pt idx="46">
                  <c:v>-4.8171234999972512</c:v>
                </c:pt>
                <c:pt idx="47">
                  <c:v>-4.8171234999972512</c:v>
                </c:pt>
                <c:pt idx="48">
                  <c:v>-4.815423500003817</c:v>
                </c:pt>
                <c:pt idx="57">
                  <c:v>2.0729999960167333E-3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6-4111-92C1-73E5DA0C5D7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plus>
            <c:min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2'!$F$21:$F$1001</c:f>
              <c:numCache>
                <c:formatCode>General</c:formatCode>
                <c:ptCount val="981"/>
                <c:pt idx="0">
                  <c:v>-1746</c:v>
                </c:pt>
                <c:pt idx="1">
                  <c:v>-1746</c:v>
                </c:pt>
                <c:pt idx="2">
                  <c:v>-1703</c:v>
                </c:pt>
                <c:pt idx="3">
                  <c:v>-1699.5</c:v>
                </c:pt>
                <c:pt idx="4">
                  <c:v>-1663</c:v>
                </c:pt>
                <c:pt idx="5">
                  <c:v>-1663</c:v>
                </c:pt>
                <c:pt idx="6">
                  <c:v>-1660.5</c:v>
                </c:pt>
                <c:pt idx="7">
                  <c:v>-1647</c:v>
                </c:pt>
                <c:pt idx="8">
                  <c:v>-1506.5</c:v>
                </c:pt>
                <c:pt idx="9">
                  <c:v>-1244</c:v>
                </c:pt>
                <c:pt idx="10">
                  <c:v>-1244</c:v>
                </c:pt>
                <c:pt idx="11">
                  <c:v>-1244</c:v>
                </c:pt>
                <c:pt idx="12">
                  <c:v>-1227.5</c:v>
                </c:pt>
                <c:pt idx="13">
                  <c:v>-1227.5</c:v>
                </c:pt>
                <c:pt idx="14">
                  <c:v>-1146</c:v>
                </c:pt>
                <c:pt idx="15">
                  <c:v>-1146</c:v>
                </c:pt>
                <c:pt idx="16">
                  <c:v>-172.5</c:v>
                </c:pt>
                <c:pt idx="17">
                  <c:v>-172.5</c:v>
                </c:pt>
                <c:pt idx="18">
                  <c:v>-137.5</c:v>
                </c:pt>
                <c:pt idx="19">
                  <c:v>-137</c:v>
                </c:pt>
                <c:pt idx="20">
                  <c:v>-121</c:v>
                </c:pt>
                <c:pt idx="21">
                  <c:v>-117.5</c:v>
                </c:pt>
                <c:pt idx="22">
                  <c:v>-86.5</c:v>
                </c:pt>
                <c:pt idx="23">
                  <c:v>-86</c:v>
                </c:pt>
                <c:pt idx="24">
                  <c:v>-86</c:v>
                </c:pt>
                <c:pt idx="25">
                  <c:v>-86</c:v>
                </c:pt>
                <c:pt idx="26">
                  <c:v>-83.5</c:v>
                </c:pt>
                <c:pt idx="27">
                  <c:v>-83.5</c:v>
                </c:pt>
                <c:pt idx="28">
                  <c:v>-80.5</c:v>
                </c:pt>
                <c:pt idx="29">
                  <c:v>-73</c:v>
                </c:pt>
                <c:pt idx="30">
                  <c:v>-70.5</c:v>
                </c:pt>
                <c:pt idx="31">
                  <c:v>-70</c:v>
                </c:pt>
                <c:pt idx="32">
                  <c:v>-57</c:v>
                </c:pt>
                <c:pt idx="33">
                  <c:v>-55.5</c:v>
                </c:pt>
                <c:pt idx="34">
                  <c:v>-53.5</c:v>
                </c:pt>
                <c:pt idx="35">
                  <c:v>-53.5</c:v>
                </c:pt>
                <c:pt idx="36">
                  <c:v>-53.5</c:v>
                </c:pt>
                <c:pt idx="37">
                  <c:v>-53.5</c:v>
                </c:pt>
                <c:pt idx="38">
                  <c:v>-48</c:v>
                </c:pt>
                <c:pt idx="39">
                  <c:v>-48</c:v>
                </c:pt>
                <c:pt idx="40">
                  <c:v>-48</c:v>
                </c:pt>
                <c:pt idx="41">
                  <c:v>-44.5</c:v>
                </c:pt>
                <c:pt idx="42">
                  <c:v>-43.5</c:v>
                </c:pt>
                <c:pt idx="43">
                  <c:v>-18</c:v>
                </c:pt>
                <c:pt idx="44">
                  <c:v>-18</c:v>
                </c:pt>
                <c:pt idx="45">
                  <c:v>0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22</c:v>
                </c:pt>
                <c:pt idx="51">
                  <c:v>22</c:v>
                </c:pt>
                <c:pt idx="52">
                  <c:v>40.5</c:v>
                </c:pt>
                <c:pt idx="53">
                  <c:v>40.5</c:v>
                </c:pt>
                <c:pt idx="54">
                  <c:v>70.5</c:v>
                </c:pt>
                <c:pt idx="55">
                  <c:v>70.5</c:v>
                </c:pt>
                <c:pt idx="56">
                  <c:v>110.5</c:v>
                </c:pt>
                <c:pt idx="57">
                  <c:v>123</c:v>
                </c:pt>
                <c:pt idx="58">
                  <c:v>123</c:v>
                </c:pt>
                <c:pt idx="59">
                  <c:v>136</c:v>
                </c:pt>
                <c:pt idx="60">
                  <c:v>158.5</c:v>
                </c:pt>
                <c:pt idx="61">
                  <c:v>209.5</c:v>
                </c:pt>
                <c:pt idx="62">
                  <c:v>223.5</c:v>
                </c:pt>
              </c:numCache>
            </c:numRef>
          </c:xVal>
          <c:yVal>
            <c:numRef>
              <c:f>'Active 2'!$K$21:$K$1001</c:f>
              <c:numCache>
                <c:formatCode>General</c:formatCode>
                <c:ptCount val="981"/>
                <c:pt idx="43">
                  <c:v>1.1819999999715947E-3</c:v>
                </c:pt>
                <c:pt idx="44">
                  <c:v>1.1819999999715947E-3</c:v>
                </c:pt>
                <c:pt idx="45">
                  <c:v>0</c:v>
                </c:pt>
                <c:pt idx="50">
                  <c:v>1.3219999964348972E-3</c:v>
                </c:pt>
                <c:pt idx="51">
                  <c:v>1.3219999964348972E-3</c:v>
                </c:pt>
                <c:pt idx="52">
                  <c:v>-4.8148345000008703</c:v>
                </c:pt>
                <c:pt idx="53">
                  <c:v>-4.8148345000008703</c:v>
                </c:pt>
                <c:pt idx="54">
                  <c:v>-4.8165445000049658</c:v>
                </c:pt>
                <c:pt idx="55">
                  <c:v>-4.8165445000049658</c:v>
                </c:pt>
                <c:pt idx="56">
                  <c:v>-4.8166645000019344</c:v>
                </c:pt>
                <c:pt idx="58">
                  <c:v>2.0929999955114909E-3</c:v>
                </c:pt>
                <c:pt idx="59">
                  <c:v>1.6360000008717179E-3</c:v>
                </c:pt>
                <c:pt idx="60">
                  <c:v>-4.8155164999989211</c:v>
                </c:pt>
                <c:pt idx="61">
                  <c:v>-4.8180155000009108</c:v>
                </c:pt>
                <c:pt idx="62">
                  <c:v>-4.8150014999991981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6-4111-92C1-73E5DA0C5D7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plus>
            <c:min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2'!$F$21:$F$1001</c:f>
              <c:numCache>
                <c:formatCode>General</c:formatCode>
                <c:ptCount val="981"/>
                <c:pt idx="0">
                  <c:v>-1746</c:v>
                </c:pt>
                <c:pt idx="1">
                  <c:v>-1746</c:v>
                </c:pt>
                <c:pt idx="2">
                  <c:v>-1703</c:v>
                </c:pt>
                <c:pt idx="3">
                  <c:v>-1699.5</c:v>
                </c:pt>
                <c:pt idx="4">
                  <c:v>-1663</c:v>
                </c:pt>
                <c:pt idx="5">
                  <c:v>-1663</c:v>
                </c:pt>
                <c:pt idx="6">
                  <c:v>-1660.5</c:v>
                </c:pt>
                <c:pt idx="7">
                  <c:v>-1647</c:v>
                </c:pt>
                <c:pt idx="8">
                  <c:v>-1506.5</c:v>
                </c:pt>
                <c:pt idx="9">
                  <c:v>-1244</c:v>
                </c:pt>
                <c:pt idx="10">
                  <c:v>-1244</c:v>
                </c:pt>
                <c:pt idx="11">
                  <c:v>-1244</c:v>
                </c:pt>
                <c:pt idx="12">
                  <c:v>-1227.5</c:v>
                </c:pt>
                <c:pt idx="13">
                  <c:v>-1227.5</c:v>
                </c:pt>
                <c:pt idx="14">
                  <c:v>-1146</c:v>
                </c:pt>
                <c:pt idx="15">
                  <c:v>-1146</c:v>
                </c:pt>
                <c:pt idx="16">
                  <c:v>-172.5</c:v>
                </c:pt>
                <c:pt idx="17">
                  <c:v>-172.5</c:v>
                </c:pt>
                <c:pt idx="18">
                  <c:v>-137.5</c:v>
                </c:pt>
                <c:pt idx="19">
                  <c:v>-137</c:v>
                </c:pt>
                <c:pt idx="20">
                  <c:v>-121</c:v>
                </c:pt>
                <c:pt idx="21">
                  <c:v>-117.5</c:v>
                </c:pt>
                <c:pt idx="22">
                  <c:v>-86.5</c:v>
                </c:pt>
                <c:pt idx="23">
                  <c:v>-86</c:v>
                </c:pt>
                <c:pt idx="24">
                  <c:v>-86</c:v>
                </c:pt>
                <c:pt idx="25">
                  <c:v>-86</c:v>
                </c:pt>
                <c:pt idx="26">
                  <c:v>-83.5</c:v>
                </c:pt>
                <c:pt idx="27">
                  <c:v>-83.5</c:v>
                </c:pt>
                <c:pt idx="28">
                  <c:v>-80.5</c:v>
                </c:pt>
                <c:pt idx="29">
                  <c:v>-73</c:v>
                </c:pt>
                <c:pt idx="30">
                  <c:v>-70.5</c:v>
                </c:pt>
                <c:pt idx="31">
                  <c:v>-70</c:v>
                </c:pt>
                <c:pt idx="32">
                  <c:v>-57</c:v>
                </c:pt>
                <c:pt idx="33">
                  <c:v>-55.5</c:v>
                </c:pt>
                <c:pt idx="34">
                  <c:v>-53.5</c:v>
                </c:pt>
                <c:pt idx="35">
                  <c:v>-53.5</c:v>
                </c:pt>
                <c:pt idx="36">
                  <c:v>-53.5</c:v>
                </c:pt>
                <c:pt idx="37">
                  <c:v>-53.5</c:v>
                </c:pt>
                <c:pt idx="38">
                  <c:v>-48</c:v>
                </c:pt>
                <c:pt idx="39">
                  <c:v>-48</c:v>
                </c:pt>
                <c:pt idx="40">
                  <c:v>-48</c:v>
                </c:pt>
                <c:pt idx="41">
                  <c:v>-44.5</c:v>
                </c:pt>
                <c:pt idx="42">
                  <c:v>-43.5</c:v>
                </c:pt>
                <c:pt idx="43">
                  <c:v>-18</c:v>
                </c:pt>
                <c:pt idx="44">
                  <c:v>-18</c:v>
                </c:pt>
                <c:pt idx="45">
                  <c:v>0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22</c:v>
                </c:pt>
                <c:pt idx="51">
                  <c:v>22</c:v>
                </c:pt>
                <c:pt idx="52">
                  <c:v>40.5</c:v>
                </c:pt>
                <c:pt idx="53">
                  <c:v>40.5</c:v>
                </c:pt>
                <c:pt idx="54">
                  <c:v>70.5</c:v>
                </c:pt>
                <c:pt idx="55">
                  <c:v>70.5</c:v>
                </c:pt>
                <c:pt idx="56">
                  <c:v>110.5</c:v>
                </c:pt>
                <c:pt idx="57">
                  <c:v>123</c:v>
                </c:pt>
                <c:pt idx="58">
                  <c:v>123</c:v>
                </c:pt>
                <c:pt idx="59">
                  <c:v>136</c:v>
                </c:pt>
                <c:pt idx="60">
                  <c:v>158.5</c:v>
                </c:pt>
                <c:pt idx="61">
                  <c:v>209.5</c:v>
                </c:pt>
                <c:pt idx="62">
                  <c:v>223.5</c:v>
                </c:pt>
              </c:numCache>
            </c:numRef>
          </c:xVal>
          <c:yVal>
            <c:numRef>
              <c:f>'Active 2'!$L$21:$L$1001</c:f>
              <c:numCache>
                <c:formatCode>General</c:formatCode>
                <c:ptCount val="981"/>
                <c:pt idx="40">
                  <c:v>3.651999999419786E-3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56-4111-92C1-73E5DA0C5D7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plus>
            <c:min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1'!$M$21:$M$1001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56-4111-92C1-73E5DA0C5D7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plus>
            <c:minus>
              <c:numRef>
                <c:f>'Active 1'!$D$21:$D$101</c:f>
                <c:numCache>
                  <c:formatCode>General</c:formatCode>
                  <c:ptCount val="81"/>
                  <c:pt idx="0">
                    <c:v>0</c:v>
                  </c:pt>
                  <c:pt idx="1">
                    <c:v>0.02</c:v>
                  </c:pt>
                  <c:pt idx="2">
                    <c:v>1.4E-2</c:v>
                  </c:pt>
                  <c:pt idx="3">
                    <c:v>1.4E-2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1.4E-2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1.4E-3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3.5000000000000001E-3</c:v>
                  </c:pt>
                  <c:pt idx="20">
                    <c:v>6.0000000000000001E-3</c:v>
                  </c:pt>
                  <c:pt idx="21">
                    <c:v>2.0999999999999999E-3</c:v>
                  </c:pt>
                  <c:pt idx="22">
                    <c:v>1E-3</c:v>
                  </c:pt>
                  <c:pt idx="24">
                    <c:v>5.9999999999999995E-4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1.5E-3</c:v>
                  </c:pt>
                  <c:pt idx="29">
                    <c:v>1E-4</c:v>
                  </c:pt>
                  <c:pt idx="30">
                    <c:v>1E-4</c:v>
                  </c:pt>
                  <c:pt idx="34">
                    <c:v>0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3">
                    <c:v>4.0000000000000002E-4</c:v>
                  </c:pt>
                  <c:pt idx="54">
                    <c:v>1.5E-3</c:v>
                  </c:pt>
                  <c:pt idx="55">
                    <c:v>1.5E-3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8.0000000000000004E-4</c:v>
                  </c:pt>
                  <c:pt idx="59">
                    <c:v>2.9999999999999997E-4</c:v>
                  </c:pt>
                  <c:pt idx="60">
                    <c:v>1.1999999999999999E-3</c:v>
                  </c:pt>
                  <c:pt idx="61">
                    <c:v>1.14E-2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1'!$F$21:$F$1001</c:f>
              <c:numCache>
                <c:formatCode>General</c:formatCode>
                <c:ptCount val="981"/>
                <c:pt idx="0">
                  <c:v>-891</c:v>
                </c:pt>
                <c:pt idx="1">
                  <c:v>-891</c:v>
                </c:pt>
                <c:pt idx="2">
                  <c:v>-504</c:v>
                </c:pt>
                <c:pt idx="3">
                  <c:v>-144</c:v>
                </c:pt>
                <c:pt idx="4">
                  <c:v>-144</c:v>
                </c:pt>
                <c:pt idx="5">
                  <c:v>0</c:v>
                </c:pt>
                <c:pt idx="6">
                  <c:v>1265</c:v>
                </c:pt>
                <c:pt idx="7">
                  <c:v>3627</c:v>
                </c:pt>
                <c:pt idx="8">
                  <c:v>3627</c:v>
                </c:pt>
                <c:pt idx="9">
                  <c:v>3627</c:v>
                </c:pt>
                <c:pt idx="10">
                  <c:v>4509</c:v>
                </c:pt>
                <c:pt idx="11">
                  <c:v>4509</c:v>
                </c:pt>
                <c:pt idx="12">
                  <c:v>13586</c:v>
                </c:pt>
                <c:pt idx="13">
                  <c:v>13589</c:v>
                </c:pt>
                <c:pt idx="14">
                  <c:v>14046</c:v>
                </c:pt>
                <c:pt idx="15">
                  <c:v>14049</c:v>
                </c:pt>
                <c:pt idx="16">
                  <c:v>14049</c:v>
                </c:pt>
                <c:pt idx="17">
                  <c:v>14049</c:v>
                </c:pt>
                <c:pt idx="18">
                  <c:v>14166</c:v>
                </c:pt>
                <c:pt idx="19">
                  <c:v>14193</c:v>
                </c:pt>
                <c:pt idx="20">
                  <c:v>14310</c:v>
                </c:pt>
                <c:pt idx="21">
                  <c:v>14391</c:v>
                </c:pt>
                <c:pt idx="22">
                  <c:v>14391</c:v>
                </c:pt>
                <c:pt idx="23">
                  <c:v>14391</c:v>
                </c:pt>
                <c:pt idx="24">
                  <c:v>14661</c:v>
                </c:pt>
                <c:pt idx="25">
                  <c:v>14661</c:v>
                </c:pt>
                <c:pt idx="26">
                  <c:v>15021</c:v>
                </c:pt>
                <c:pt idx="27">
                  <c:v>15021</c:v>
                </c:pt>
                <c:pt idx="28">
                  <c:v>15930</c:v>
                </c:pt>
                <c:pt idx="29">
                  <c:v>15930</c:v>
                </c:pt>
                <c:pt idx="30">
                  <c:v>16047</c:v>
                </c:pt>
                <c:pt idx="31">
                  <c:v>-474.5</c:v>
                </c:pt>
                <c:pt idx="32">
                  <c:v>-123.5</c:v>
                </c:pt>
                <c:pt idx="33">
                  <c:v>3773.5</c:v>
                </c:pt>
                <c:pt idx="34">
                  <c:v>3773.5</c:v>
                </c:pt>
                <c:pt idx="35">
                  <c:v>13269.5</c:v>
                </c:pt>
                <c:pt idx="36">
                  <c:v>13272.5</c:v>
                </c:pt>
                <c:pt idx="37">
                  <c:v>13732.5</c:v>
                </c:pt>
                <c:pt idx="38">
                  <c:v>13764.5</c:v>
                </c:pt>
                <c:pt idx="39">
                  <c:v>14069.5</c:v>
                </c:pt>
                <c:pt idx="40">
                  <c:v>14069.5</c:v>
                </c:pt>
                <c:pt idx="41">
                  <c:v>14098.5</c:v>
                </c:pt>
                <c:pt idx="42">
                  <c:v>14186.5</c:v>
                </c:pt>
                <c:pt idx="43">
                  <c:v>14321.5</c:v>
                </c:pt>
                <c:pt idx="44">
                  <c:v>14339.5</c:v>
                </c:pt>
                <c:pt idx="45">
                  <c:v>14339.5</c:v>
                </c:pt>
                <c:pt idx="46">
                  <c:v>14339.5</c:v>
                </c:pt>
                <c:pt idx="47">
                  <c:v>14339.5</c:v>
                </c:pt>
                <c:pt idx="48">
                  <c:v>14420.5</c:v>
                </c:pt>
                <c:pt idx="49">
                  <c:v>14429.5</c:v>
                </c:pt>
                <c:pt idx="50">
                  <c:v>14834.5</c:v>
                </c:pt>
                <c:pt idx="51">
                  <c:v>14834.5</c:v>
                </c:pt>
                <c:pt idx="52">
                  <c:v>14834.5</c:v>
                </c:pt>
                <c:pt idx="53">
                  <c:v>14834.5</c:v>
                </c:pt>
                <c:pt idx="54">
                  <c:v>15185.5</c:v>
                </c:pt>
                <c:pt idx="55">
                  <c:v>15185.5</c:v>
                </c:pt>
                <c:pt idx="56">
                  <c:v>15455.5</c:v>
                </c:pt>
                <c:pt idx="57">
                  <c:v>15455.5</c:v>
                </c:pt>
                <c:pt idx="58">
                  <c:v>15815.5</c:v>
                </c:pt>
                <c:pt idx="59">
                  <c:v>16247.5</c:v>
                </c:pt>
                <c:pt idx="60">
                  <c:v>16706.5</c:v>
                </c:pt>
                <c:pt idx="61">
                  <c:v>16832.5</c:v>
                </c:pt>
              </c:numCache>
            </c:numRef>
          </c:xVal>
          <c:yVal>
            <c:numRef>
              <c:f>'Active 1'!$N$21:$N$1001</c:f>
              <c:numCache>
                <c:formatCode>General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56-4111-92C1-73E5DA0C5D7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2'!$F$21:$F$1001</c:f>
              <c:numCache>
                <c:formatCode>General</c:formatCode>
                <c:ptCount val="981"/>
                <c:pt idx="0">
                  <c:v>-1746</c:v>
                </c:pt>
                <c:pt idx="1">
                  <c:v>-1746</c:v>
                </c:pt>
                <c:pt idx="2">
                  <c:v>-1703</c:v>
                </c:pt>
                <c:pt idx="3">
                  <c:v>-1699.5</c:v>
                </c:pt>
                <c:pt idx="4">
                  <c:v>-1663</c:v>
                </c:pt>
                <c:pt idx="5">
                  <c:v>-1663</c:v>
                </c:pt>
                <c:pt idx="6">
                  <c:v>-1660.5</c:v>
                </c:pt>
                <c:pt idx="7">
                  <c:v>-1647</c:v>
                </c:pt>
                <c:pt idx="8">
                  <c:v>-1506.5</c:v>
                </c:pt>
                <c:pt idx="9">
                  <c:v>-1244</c:v>
                </c:pt>
                <c:pt idx="10">
                  <c:v>-1244</c:v>
                </c:pt>
                <c:pt idx="11">
                  <c:v>-1244</c:v>
                </c:pt>
                <c:pt idx="12">
                  <c:v>-1227.5</c:v>
                </c:pt>
                <c:pt idx="13">
                  <c:v>-1227.5</c:v>
                </c:pt>
                <c:pt idx="14">
                  <c:v>-1146</c:v>
                </c:pt>
                <c:pt idx="15">
                  <c:v>-1146</c:v>
                </c:pt>
                <c:pt idx="16">
                  <c:v>-172.5</c:v>
                </c:pt>
                <c:pt idx="17">
                  <c:v>-172.5</c:v>
                </c:pt>
                <c:pt idx="18">
                  <c:v>-137.5</c:v>
                </c:pt>
                <c:pt idx="19">
                  <c:v>-137</c:v>
                </c:pt>
                <c:pt idx="20">
                  <c:v>-121</c:v>
                </c:pt>
                <c:pt idx="21">
                  <c:v>-117.5</c:v>
                </c:pt>
                <c:pt idx="22">
                  <c:v>-86.5</c:v>
                </c:pt>
                <c:pt idx="23">
                  <c:v>-86</c:v>
                </c:pt>
                <c:pt idx="24">
                  <c:v>-86</c:v>
                </c:pt>
                <c:pt idx="25">
                  <c:v>-86</c:v>
                </c:pt>
                <c:pt idx="26">
                  <c:v>-83.5</c:v>
                </c:pt>
                <c:pt idx="27">
                  <c:v>-83.5</c:v>
                </c:pt>
                <c:pt idx="28">
                  <c:v>-80.5</c:v>
                </c:pt>
                <c:pt idx="29">
                  <c:v>-73</c:v>
                </c:pt>
                <c:pt idx="30">
                  <c:v>-70.5</c:v>
                </c:pt>
                <c:pt idx="31">
                  <c:v>-70</c:v>
                </c:pt>
                <c:pt idx="32">
                  <c:v>-57</c:v>
                </c:pt>
                <c:pt idx="33">
                  <c:v>-55.5</c:v>
                </c:pt>
                <c:pt idx="34">
                  <c:v>-53.5</c:v>
                </c:pt>
                <c:pt idx="35">
                  <c:v>-53.5</c:v>
                </c:pt>
                <c:pt idx="36">
                  <c:v>-53.5</c:v>
                </c:pt>
                <c:pt idx="37">
                  <c:v>-53.5</c:v>
                </c:pt>
                <c:pt idx="38">
                  <c:v>-48</c:v>
                </c:pt>
                <c:pt idx="39">
                  <c:v>-48</c:v>
                </c:pt>
                <c:pt idx="40">
                  <c:v>-48</c:v>
                </c:pt>
                <c:pt idx="41">
                  <c:v>-44.5</c:v>
                </c:pt>
                <c:pt idx="42">
                  <c:v>-43.5</c:v>
                </c:pt>
                <c:pt idx="43">
                  <c:v>-18</c:v>
                </c:pt>
                <c:pt idx="44">
                  <c:v>-18</c:v>
                </c:pt>
                <c:pt idx="45">
                  <c:v>0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22</c:v>
                </c:pt>
                <c:pt idx="51">
                  <c:v>22</c:v>
                </c:pt>
                <c:pt idx="52">
                  <c:v>40.5</c:v>
                </c:pt>
                <c:pt idx="53">
                  <c:v>40.5</c:v>
                </c:pt>
                <c:pt idx="54">
                  <c:v>70.5</c:v>
                </c:pt>
                <c:pt idx="55">
                  <c:v>70.5</c:v>
                </c:pt>
                <c:pt idx="56">
                  <c:v>110.5</c:v>
                </c:pt>
                <c:pt idx="57">
                  <c:v>123</c:v>
                </c:pt>
                <c:pt idx="58">
                  <c:v>123</c:v>
                </c:pt>
                <c:pt idx="59">
                  <c:v>136</c:v>
                </c:pt>
                <c:pt idx="60">
                  <c:v>158.5</c:v>
                </c:pt>
                <c:pt idx="61">
                  <c:v>209.5</c:v>
                </c:pt>
                <c:pt idx="62">
                  <c:v>223.5</c:v>
                </c:pt>
              </c:numCache>
            </c:numRef>
          </c:xVal>
          <c:yVal>
            <c:numRef>
              <c:f>'Active 2'!$O$21:$O$1001</c:f>
              <c:numCache>
                <c:formatCode>General</c:formatCode>
                <c:ptCount val="981"/>
                <c:pt idx="0">
                  <c:v>7.4675957770840113E-4</c:v>
                </c:pt>
                <c:pt idx="1">
                  <c:v>7.4675957770840113E-4</c:v>
                </c:pt>
                <c:pt idx="2">
                  <c:v>7.3963836387509318E-4</c:v>
                </c:pt>
                <c:pt idx="3">
                  <c:v>7.3905873019098657E-4</c:v>
                </c:pt>
                <c:pt idx="4">
                  <c:v>7.3301397891387631E-4</c:v>
                </c:pt>
                <c:pt idx="5">
                  <c:v>7.3301397891387631E-4</c:v>
                </c:pt>
                <c:pt idx="6">
                  <c:v>7.3259995485380021E-4</c:v>
                </c:pt>
                <c:pt idx="7">
                  <c:v>7.3036422492938962E-4</c:v>
                </c:pt>
                <c:pt idx="8">
                  <c:v>7.0709607275311554E-4</c:v>
                </c:pt>
                <c:pt idx="9">
                  <c:v>6.6362354644513037E-4</c:v>
                </c:pt>
                <c:pt idx="10">
                  <c:v>6.6362354644513037E-4</c:v>
                </c:pt>
                <c:pt idx="11">
                  <c:v>6.6362354644513037E-4</c:v>
                </c:pt>
                <c:pt idx="12">
                  <c:v>6.6089098764862849E-4</c:v>
                </c:pt>
                <c:pt idx="13">
                  <c:v>6.6089098764862849E-4</c:v>
                </c:pt>
                <c:pt idx="14">
                  <c:v>6.4739380329014926E-4</c:v>
                </c:pt>
                <c:pt idx="15">
                  <c:v>6.4739380329014926E-4</c:v>
                </c:pt>
                <c:pt idx="16">
                  <c:v>4.861728342965355E-4</c:v>
                </c:pt>
                <c:pt idx="17">
                  <c:v>4.861728342965355E-4</c:v>
                </c:pt>
                <c:pt idx="18">
                  <c:v>4.8037649745547077E-4</c:v>
                </c:pt>
                <c:pt idx="19">
                  <c:v>4.8029369264345558E-4</c:v>
                </c:pt>
                <c:pt idx="20">
                  <c:v>4.7764393865896884E-4</c:v>
                </c:pt>
                <c:pt idx="21">
                  <c:v>4.7706430497486239E-4</c:v>
                </c:pt>
                <c:pt idx="22">
                  <c:v>4.7193040662991937E-4</c:v>
                </c:pt>
                <c:pt idx="23">
                  <c:v>4.7184760181790417E-4</c:v>
                </c:pt>
                <c:pt idx="24">
                  <c:v>4.7184760181790417E-4</c:v>
                </c:pt>
                <c:pt idx="25">
                  <c:v>4.7184760181790417E-4</c:v>
                </c:pt>
                <c:pt idx="26">
                  <c:v>4.7143357775782812E-4</c:v>
                </c:pt>
                <c:pt idx="27">
                  <c:v>4.7143357775782812E-4</c:v>
                </c:pt>
                <c:pt idx="28">
                  <c:v>4.7093674888573682E-4</c:v>
                </c:pt>
                <c:pt idx="29">
                  <c:v>4.6969467670550868E-4</c:v>
                </c:pt>
                <c:pt idx="30">
                  <c:v>4.6928065264543263E-4</c:v>
                </c:pt>
                <c:pt idx="31">
                  <c:v>4.6919784783341743E-4</c:v>
                </c:pt>
                <c:pt idx="32">
                  <c:v>4.67044922721022E-4</c:v>
                </c:pt>
                <c:pt idx="33">
                  <c:v>4.6679650828497634E-4</c:v>
                </c:pt>
                <c:pt idx="34">
                  <c:v>4.664652890369155E-4</c:v>
                </c:pt>
                <c:pt idx="35">
                  <c:v>4.664652890369155E-4</c:v>
                </c:pt>
                <c:pt idx="36">
                  <c:v>4.664652890369155E-4</c:v>
                </c:pt>
                <c:pt idx="37">
                  <c:v>4.664652890369155E-4</c:v>
                </c:pt>
                <c:pt idx="38">
                  <c:v>4.655544361047482E-4</c:v>
                </c:pt>
                <c:pt idx="39">
                  <c:v>4.655544361047482E-4</c:v>
                </c:pt>
                <c:pt idx="40">
                  <c:v>4.655544361047482E-4</c:v>
                </c:pt>
                <c:pt idx="41">
                  <c:v>4.649748024206417E-4</c:v>
                </c:pt>
                <c:pt idx="42">
                  <c:v>4.6480919279661131E-4</c:v>
                </c:pt>
                <c:pt idx="43">
                  <c:v>4.6058614738383558E-4</c:v>
                </c:pt>
                <c:pt idx="44">
                  <c:v>4.6058614738383558E-4</c:v>
                </c:pt>
                <c:pt idx="45">
                  <c:v>4.5760517415128804E-4</c:v>
                </c:pt>
                <c:pt idx="46">
                  <c:v>4.5735675971524239E-4</c:v>
                </c:pt>
                <c:pt idx="47">
                  <c:v>4.5735675971524239E-4</c:v>
                </c:pt>
                <c:pt idx="48">
                  <c:v>4.5735675971524239E-4</c:v>
                </c:pt>
                <c:pt idx="49">
                  <c:v>4.5735675971524239E-4</c:v>
                </c:pt>
                <c:pt idx="50">
                  <c:v>4.5396176242261881E-4</c:v>
                </c:pt>
                <c:pt idx="51">
                  <c:v>4.5396176242261881E-4</c:v>
                </c:pt>
                <c:pt idx="52">
                  <c:v>4.5089798437805603E-4</c:v>
                </c:pt>
                <c:pt idx="53">
                  <c:v>4.5089798437805603E-4</c:v>
                </c:pt>
                <c:pt idx="54">
                  <c:v>4.4592969565714345E-4</c:v>
                </c:pt>
                <c:pt idx="55">
                  <c:v>4.4592969565714345E-4</c:v>
                </c:pt>
                <c:pt idx="56">
                  <c:v>4.3930531069592664E-4</c:v>
                </c:pt>
                <c:pt idx="57">
                  <c:v>4.372351903955464E-4</c:v>
                </c:pt>
                <c:pt idx="58">
                  <c:v>4.372351903955464E-4</c:v>
                </c:pt>
                <c:pt idx="59">
                  <c:v>4.3508226528315096E-4</c:v>
                </c:pt>
                <c:pt idx="60">
                  <c:v>4.3135604874246648E-4</c:v>
                </c:pt>
                <c:pt idx="61">
                  <c:v>4.2290995791691507E-4</c:v>
                </c:pt>
                <c:pt idx="62">
                  <c:v>4.2059142318048918E-4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56-4111-92C1-73E5DA0C5D7E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2'!$F$21:$F$1001</c:f>
              <c:numCache>
                <c:formatCode>General</c:formatCode>
                <c:ptCount val="981"/>
                <c:pt idx="0">
                  <c:v>-1746</c:v>
                </c:pt>
                <c:pt idx="1">
                  <c:v>-1746</c:v>
                </c:pt>
                <c:pt idx="2">
                  <c:v>-1703</c:v>
                </c:pt>
                <c:pt idx="3">
                  <c:v>-1699.5</c:v>
                </c:pt>
                <c:pt idx="4">
                  <c:v>-1663</c:v>
                </c:pt>
                <c:pt idx="5">
                  <c:v>-1663</c:v>
                </c:pt>
                <c:pt idx="6">
                  <c:v>-1660.5</c:v>
                </c:pt>
                <c:pt idx="7">
                  <c:v>-1647</c:v>
                </c:pt>
                <c:pt idx="8">
                  <c:v>-1506.5</c:v>
                </c:pt>
                <c:pt idx="9">
                  <c:v>-1244</c:v>
                </c:pt>
                <c:pt idx="10">
                  <c:v>-1244</c:v>
                </c:pt>
                <c:pt idx="11">
                  <c:v>-1244</c:v>
                </c:pt>
                <c:pt idx="12">
                  <c:v>-1227.5</c:v>
                </c:pt>
                <c:pt idx="13">
                  <c:v>-1227.5</c:v>
                </c:pt>
                <c:pt idx="14">
                  <c:v>-1146</c:v>
                </c:pt>
                <c:pt idx="15">
                  <c:v>-1146</c:v>
                </c:pt>
                <c:pt idx="16">
                  <c:v>-172.5</c:v>
                </c:pt>
                <c:pt idx="17">
                  <c:v>-172.5</c:v>
                </c:pt>
                <c:pt idx="18">
                  <c:v>-137.5</c:v>
                </c:pt>
                <c:pt idx="19">
                  <c:v>-137</c:v>
                </c:pt>
                <c:pt idx="20">
                  <c:v>-121</c:v>
                </c:pt>
                <c:pt idx="21">
                  <c:v>-117.5</c:v>
                </c:pt>
                <c:pt idx="22">
                  <c:v>-86.5</c:v>
                </c:pt>
                <c:pt idx="23">
                  <c:v>-86</c:v>
                </c:pt>
                <c:pt idx="24">
                  <c:v>-86</c:v>
                </c:pt>
                <c:pt idx="25">
                  <c:v>-86</c:v>
                </c:pt>
                <c:pt idx="26">
                  <c:v>-83.5</c:v>
                </c:pt>
                <c:pt idx="27">
                  <c:v>-83.5</c:v>
                </c:pt>
                <c:pt idx="28">
                  <c:v>-80.5</c:v>
                </c:pt>
                <c:pt idx="29">
                  <c:v>-73</c:v>
                </c:pt>
                <c:pt idx="30">
                  <c:v>-70.5</c:v>
                </c:pt>
                <c:pt idx="31">
                  <c:v>-70</c:v>
                </c:pt>
                <c:pt idx="32">
                  <c:v>-57</c:v>
                </c:pt>
                <c:pt idx="33">
                  <c:v>-55.5</c:v>
                </c:pt>
                <c:pt idx="34">
                  <c:v>-53.5</c:v>
                </c:pt>
                <c:pt idx="35">
                  <c:v>-53.5</c:v>
                </c:pt>
                <c:pt idx="36">
                  <c:v>-53.5</c:v>
                </c:pt>
                <c:pt idx="37">
                  <c:v>-53.5</c:v>
                </c:pt>
                <c:pt idx="38">
                  <c:v>-48</c:v>
                </c:pt>
                <c:pt idx="39">
                  <c:v>-48</c:v>
                </c:pt>
                <c:pt idx="40">
                  <c:v>-48</c:v>
                </c:pt>
                <c:pt idx="41">
                  <c:v>-44.5</c:v>
                </c:pt>
                <c:pt idx="42">
                  <c:v>-43.5</c:v>
                </c:pt>
                <c:pt idx="43">
                  <c:v>-18</c:v>
                </c:pt>
                <c:pt idx="44">
                  <c:v>-18</c:v>
                </c:pt>
                <c:pt idx="45">
                  <c:v>0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22</c:v>
                </c:pt>
                <c:pt idx="51">
                  <c:v>22</c:v>
                </c:pt>
                <c:pt idx="52">
                  <c:v>40.5</c:v>
                </c:pt>
                <c:pt idx="53">
                  <c:v>40.5</c:v>
                </c:pt>
                <c:pt idx="54">
                  <c:v>70.5</c:v>
                </c:pt>
                <c:pt idx="55">
                  <c:v>70.5</c:v>
                </c:pt>
                <c:pt idx="56">
                  <c:v>110.5</c:v>
                </c:pt>
                <c:pt idx="57">
                  <c:v>123</c:v>
                </c:pt>
                <c:pt idx="58">
                  <c:v>123</c:v>
                </c:pt>
                <c:pt idx="59">
                  <c:v>136</c:v>
                </c:pt>
                <c:pt idx="60">
                  <c:v>158.5</c:v>
                </c:pt>
                <c:pt idx="61">
                  <c:v>209.5</c:v>
                </c:pt>
                <c:pt idx="62">
                  <c:v>223.5</c:v>
                </c:pt>
              </c:numCache>
            </c:numRef>
          </c:xVal>
          <c:yVal>
            <c:numRef>
              <c:f>'Active 2'!$P$21:$P$1001</c:f>
              <c:numCache>
                <c:formatCode>General</c:formatCode>
                <c:ptCount val="981"/>
                <c:pt idx="0">
                  <c:v>-4.4668318913379581</c:v>
                </c:pt>
                <c:pt idx="1">
                  <c:v>-4.4668318913379581</c:v>
                </c:pt>
                <c:pt idx="2">
                  <c:v>-4.4579696468205388</c:v>
                </c:pt>
                <c:pt idx="3">
                  <c:v>-4.4572483013365627</c:v>
                </c:pt>
                <c:pt idx="4">
                  <c:v>-4.4497256984322417</c:v>
                </c:pt>
                <c:pt idx="5">
                  <c:v>-4.4497256984322417</c:v>
                </c:pt>
                <c:pt idx="6">
                  <c:v>-4.4492104516579731</c:v>
                </c:pt>
                <c:pt idx="7">
                  <c:v>-4.4464281190769226</c:v>
                </c:pt>
                <c:pt idx="8">
                  <c:v>-4.4174712503630289</c:v>
                </c:pt>
                <c:pt idx="9">
                  <c:v>-4.3633703390648293</c:v>
                </c:pt>
                <c:pt idx="10">
                  <c:v>-4.3633703390648293</c:v>
                </c:pt>
                <c:pt idx="11">
                  <c:v>-4.3633703390648293</c:v>
                </c:pt>
                <c:pt idx="12">
                  <c:v>-4.3599697103546564</c:v>
                </c:pt>
                <c:pt idx="13">
                  <c:v>-4.3599697103546564</c:v>
                </c:pt>
                <c:pt idx="14">
                  <c:v>-4.3431726655135012</c:v>
                </c:pt>
                <c:pt idx="15">
                  <c:v>-4.3431726655135012</c:v>
                </c:pt>
                <c:pt idx="16">
                  <c:v>-4.142535571613319</c:v>
                </c:pt>
                <c:pt idx="17">
                  <c:v>-4.142535571613319</c:v>
                </c:pt>
                <c:pt idx="18">
                  <c:v>-4.1353221167735592</c:v>
                </c:pt>
                <c:pt idx="19">
                  <c:v>-4.1352190674187055</c:v>
                </c:pt>
                <c:pt idx="20">
                  <c:v>-4.1319214880633863</c:v>
                </c:pt>
                <c:pt idx="21">
                  <c:v>-4.1312001425794111</c:v>
                </c:pt>
                <c:pt idx="22">
                  <c:v>-4.1248110825784803</c:v>
                </c:pt>
                <c:pt idx="23">
                  <c:v>-4.1247080332236266</c:v>
                </c:pt>
                <c:pt idx="24">
                  <c:v>-4.1247080332236266</c:v>
                </c:pt>
                <c:pt idx="25">
                  <c:v>-4.1247080332236266</c:v>
                </c:pt>
                <c:pt idx="26">
                  <c:v>-4.1241927864493579</c:v>
                </c:pt>
                <c:pt idx="27">
                  <c:v>-4.1241927864493579</c:v>
                </c:pt>
                <c:pt idx="28">
                  <c:v>-4.1235744903202356</c:v>
                </c:pt>
                <c:pt idx="29">
                  <c:v>-4.1220287499974297</c:v>
                </c:pt>
                <c:pt idx="30">
                  <c:v>-4.121513503223162</c:v>
                </c:pt>
                <c:pt idx="31">
                  <c:v>-4.1214104538683083</c:v>
                </c:pt>
                <c:pt idx="32">
                  <c:v>-4.1187311706421115</c:v>
                </c:pt>
                <c:pt idx="33">
                  <c:v>-4.1184220225775503</c:v>
                </c:pt>
                <c:pt idx="34">
                  <c:v>-4.1180098251581354</c:v>
                </c:pt>
                <c:pt idx="35">
                  <c:v>-4.1180098251581354</c:v>
                </c:pt>
                <c:pt idx="36">
                  <c:v>-4.1180098251581354</c:v>
                </c:pt>
                <c:pt idx="37">
                  <c:v>-4.1180098251581354</c:v>
                </c:pt>
                <c:pt idx="38">
                  <c:v>-4.1168762822547444</c:v>
                </c:pt>
                <c:pt idx="39">
                  <c:v>-4.1168762822547444</c:v>
                </c:pt>
                <c:pt idx="40">
                  <c:v>-4.1168762822547444</c:v>
                </c:pt>
                <c:pt idx="41">
                  <c:v>-4.1161549367707684</c:v>
                </c:pt>
                <c:pt idx="42">
                  <c:v>-4.1159488380610609</c:v>
                </c:pt>
                <c:pt idx="43">
                  <c:v>-4.1106933209635219</c:v>
                </c:pt>
                <c:pt idx="44">
                  <c:v>-4.1106933209635219</c:v>
                </c:pt>
                <c:pt idx="45">
                  <c:v>-4.1069835441887879</c:v>
                </c:pt>
                <c:pt idx="46">
                  <c:v>-4.1066743961242267</c:v>
                </c:pt>
                <c:pt idx="47">
                  <c:v>-4.1066743961242267</c:v>
                </c:pt>
                <c:pt idx="48">
                  <c:v>-4.1066743961242267</c:v>
                </c:pt>
                <c:pt idx="49">
                  <c:v>-4.1066743961242267</c:v>
                </c:pt>
                <c:pt idx="50">
                  <c:v>-4.102449372575224</c:v>
                </c:pt>
                <c:pt idx="51">
                  <c:v>-4.102449372575224</c:v>
                </c:pt>
                <c:pt idx="52">
                  <c:v>-4.0986365464456371</c:v>
                </c:pt>
                <c:pt idx="53">
                  <c:v>-4.0986365464456371</c:v>
                </c:pt>
                <c:pt idx="54">
                  <c:v>-4.0924535851544137</c:v>
                </c:pt>
                <c:pt idx="55">
                  <c:v>-4.0924535851544137</c:v>
                </c:pt>
                <c:pt idx="56">
                  <c:v>-4.0842096367661167</c:v>
                </c:pt>
                <c:pt idx="57">
                  <c:v>-4.0816334028947745</c:v>
                </c:pt>
                <c:pt idx="58">
                  <c:v>-4.0816334028947745</c:v>
                </c:pt>
                <c:pt idx="59">
                  <c:v>-4.0789541196685777</c:v>
                </c:pt>
                <c:pt idx="60">
                  <c:v>-4.0743168987001601</c:v>
                </c:pt>
                <c:pt idx="61">
                  <c:v>-4.0638058645050812</c:v>
                </c:pt>
                <c:pt idx="62">
                  <c:v>-4.0609204825691778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56-4111-92C1-73E5DA0C5D7E}"/>
            </c:ext>
          </c:extLst>
        </c:ser>
        <c:ser>
          <c:idx val="9"/>
          <c:order val="9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2'!$F$21:$F$1001</c:f>
              <c:numCache>
                <c:formatCode>General</c:formatCode>
                <c:ptCount val="981"/>
                <c:pt idx="0">
                  <c:v>-1746</c:v>
                </c:pt>
                <c:pt idx="1">
                  <c:v>-1746</c:v>
                </c:pt>
                <c:pt idx="2">
                  <c:v>-1703</c:v>
                </c:pt>
                <c:pt idx="3">
                  <c:v>-1699.5</c:v>
                </c:pt>
                <c:pt idx="4">
                  <c:v>-1663</c:v>
                </c:pt>
                <c:pt idx="5">
                  <c:v>-1663</c:v>
                </c:pt>
                <c:pt idx="6">
                  <c:v>-1660.5</c:v>
                </c:pt>
                <c:pt idx="7">
                  <c:v>-1647</c:v>
                </c:pt>
                <c:pt idx="8">
                  <c:v>-1506.5</c:v>
                </c:pt>
                <c:pt idx="9">
                  <c:v>-1244</c:v>
                </c:pt>
                <c:pt idx="10">
                  <c:v>-1244</c:v>
                </c:pt>
                <c:pt idx="11">
                  <c:v>-1244</c:v>
                </c:pt>
                <c:pt idx="12">
                  <c:v>-1227.5</c:v>
                </c:pt>
                <c:pt idx="13">
                  <c:v>-1227.5</c:v>
                </c:pt>
                <c:pt idx="14">
                  <c:v>-1146</c:v>
                </c:pt>
                <c:pt idx="15">
                  <c:v>-1146</c:v>
                </c:pt>
                <c:pt idx="16">
                  <c:v>-172.5</c:v>
                </c:pt>
                <c:pt idx="17">
                  <c:v>-172.5</c:v>
                </c:pt>
                <c:pt idx="18">
                  <c:v>-137.5</c:v>
                </c:pt>
                <c:pt idx="19">
                  <c:v>-137</c:v>
                </c:pt>
                <c:pt idx="20">
                  <c:v>-121</c:v>
                </c:pt>
                <c:pt idx="21">
                  <c:v>-117.5</c:v>
                </c:pt>
                <c:pt idx="22">
                  <c:v>-86.5</c:v>
                </c:pt>
                <c:pt idx="23">
                  <c:v>-86</c:v>
                </c:pt>
                <c:pt idx="24">
                  <c:v>-86</c:v>
                </c:pt>
                <c:pt idx="25">
                  <c:v>-86</c:v>
                </c:pt>
                <c:pt idx="26">
                  <c:v>-83.5</c:v>
                </c:pt>
                <c:pt idx="27">
                  <c:v>-83.5</c:v>
                </c:pt>
                <c:pt idx="28">
                  <c:v>-80.5</c:v>
                </c:pt>
                <c:pt idx="29">
                  <c:v>-73</c:v>
                </c:pt>
                <c:pt idx="30">
                  <c:v>-70.5</c:v>
                </c:pt>
                <c:pt idx="31">
                  <c:v>-70</c:v>
                </c:pt>
                <c:pt idx="32">
                  <c:v>-57</c:v>
                </c:pt>
                <c:pt idx="33">
                  <c:v>-55.5</c:v>
                </c:pt>
                <c:pt idx="34">
                  <c:v>-53.5</c:v>
                </c:pt>
                <c:pt idx="35">
                  <c:v>-53.5</c:v>
                </c:pt>
                <c:pt idx="36">
                  <c:v>-53.5</c:v>
                </c:pt>
                <c:pt idx="37">
                  <c:v>-53.5</c:v>
                </c:pt>
                <c:pt idx="38">
                  <c:v>-48</c:v>
                </c:pt>
                <c:pt idx="39">
                  <c:v>-48</c:v>
                </c:pt>
                <c:pt idx="40">
                  <c:v>-48</c:v>
                </c:pt>
                <c:pt idx="41">
                  <c:v>-44.5</c:v>
                </c:pt>
                <c:pt idx="42">
                  <c:v>-43.5</c:v>
                </c:pt>
                <c:pt idx="43">
                  <c:v>-18</c:v>
                </c:pt>
                <c:pt idx="44">
                  <c:v>-18</c:v>
                </c:pt>
                <c:pt idx="45">
                  <c:v>0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22</c:v>
                </c:pt>
                <c:pt idx="51">
                  <c:v>22</c:v>
                </c:pt>
                <c:pt idx="52">
                  <c:v>40.5</c:v>
                </c:pt>
                <c:pt idx="53">
                  <c:v>40.5</c:v>
                </c:pt>
                <c:pt idx="54">
                  <c:v>70.5</c:v>
                </c:pt>
                <c:pt idx="55">
                  <c:v>70.5</c:v>
                </c:pt>
                <c:pt idx="56">
                  <c:v>110.5</c:v>
                </c:pt>
                <c:pt idx="57">
                  <c:v>123</c:v>
                </c:pt>
                <c:pt idx="58">
                  <c:v>123</c:v>
                </c:pt>
                <c:pt idx="59">
                  <c:v>136</c:v>
                </c:pt>
                <c:pt idx="60">
                  <c:v>158.5</c:v>
                </c:pt>
                <c:pt idx="61">
                  <c:v>209.5</c:v>
                </c:pt>
                <c:pt idx="62">
                  <c:v>223.5</c:v>
                </c:pt>
              </c:numCache>
            </c:numRef>
          </c:xVal>
          <c:yVal>
            <c:numRef>
              <c:f>'Active 2'!$U$21:$U$1001</c:f>
              <c:numCache>
                <c:formatCode>General</c:formatCode>
                <c:ptCount val="981"/>
                <c:pt idx="8">
                  <c:v>0.98286849999931292</c:v>
                </c:pt>
                <c:pt idx="18">
                  <c:v>1.0244874999989406</c:v>
                </c:pt>
                <c:pt idx="19">
                  <c:v>-2.5033869999970193</c:v>
                </c:pt>
                <c:pt idx="22">
                  <c:v>3.3392884999993839</c:v>
                </c:pt>
                <c:pt idx="28">
                  <c:v>-0.18120550000458024</c:v>
                </c:pt>
                <c:pt idx="49">
                  <c:v>-4.7737235000022338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256-4111-92C1-73E5DA0C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255840"/>
        <c:axId val="1"/>
      </c:scatterChart>
      <c:valAx>
        <c:axId val="725255840"/>
        <c:scaling>
          <c:orientation val="minMax"/>
          <c:max val="5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2.4060150375939851E-2"/>
              <c:y val="0.83900928792569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40557275541795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5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16541353383458E-2"/>
          <c:y val="0.91950464396284826"/>
          <c:w val="0.9278195488721804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Peg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-1782</c:v>
                </c:pt>
                <c:pt idx="1">
                  <c:v>-1008</c:v>
                </c:pt>
                <c:pt idx="2">
                  <c:v>-949</c:v>
                </c:pt>
                <c:pt idx="3">
                  <c:v>-288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7254</c:v>
                </c:pt>
                <c:pt idx="8">
                  <c:v>7547</c:v>
                </c:pt>
                <c:pt idx="9">
                  <c:v>9018</c:v>
                </c:pt>
                <c:pt idx="10">
                  <c:v>26539</c:v>
                </c:pt>
                <c:pt idx="11">
                  <c:v>26545</c:v>
                </c:pt>
                <c:pt idx="12">
                  <c:v>27172</c:v>
                </c:pt>
                <c:pt idx="13">
                  <c:v>27178</c:v>
                </c:pt>
                <c:pt idx="14">
                  <c:v>27465</c:v>
                </c:pt>
                <c:pt idx="15">
                  <c:v>27529</c:v>
                </c:pt>
                <c:pt idx="16">
                  <c:v>28092</c:v>
                </c:pt>
                <c:pt idx="17">
                  <c:v>28098</c:v>
                </c:pt>
                <c:pt idx="18">
                  <c:v>28098</c:v>
                </c:pt>
                <c:pt idx="19">
                  <c:v>28098</c:v>
                </c:pt>
                <c:pt idx="20">
                  <c:v>28139</c:v>
                </c:pt>
                <c:pt idx="21">
                  <c:v>28139</c:v>
                </c:pt>
                <c:pt idx="22">
                  <c:v>28139</c:v>
                </c:pt>
                <c:pt idx="23">
                  <c:v>28197</c:v>
                </c:pt>
                <c:pt idx="24">
                  <c:v>28332</c:v>
                </c:pt>
                <c:pt idx="25">
                  <c:v>28373</c:v>
                </c:pt>
                <c:pt idx="26">
                  <c:v>28386</c:v>
                </c:pt>
                <c:pt idx="27">
                  <c:v>28620</c:v>
                </c:pt>
                <c:pt idx="28">
                  <c:v>28643</c:v>
                </c:pt>
                <c:pt idx="29">
                  <c:v>28679</c:v>
                </c:pt>
                <c:pt idx="30">
                  <c:v>28679</c:v>
                </c:pt>
                <c:pt idx="31">
                  <c:v>28679</c:v>
                </c:pt>
                <c:pt idx="32">
                  <c:v>28679</c:v>
                </c:pt>
                <c:pt idx="33">
                  <c:v>28782</c:v>
                </c:pt>
                <c:pt idx="34">
                  <c:v>28782</c:v>
                </c:pt>
                <c:pt idx="35">
                  <c:v>28841</c:v>
                </c:pt>
                <c:pt idx="36">
                  <c:v>28859</c:v>
                </c:pt>
                <c:pt idx="37">
                  <c:v>29669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A3-490B-B50D-A4AD73B1490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0.02</c:v>
                  </c:pt>
                  <c:pt idx="1">
                    <c:v>1.4E-2</c:v>
                  </c:pt>
                  <c:pt idx="2">
                    <c:v>0.02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0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1.0999999999999999E-2</c:v>
                  </c:pt>
                  <c:pt idx="9">
                    <c:v>1.4E-2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2E-3</c:v>
                  </c:pt>
                  <c:pt idx="18">
                    <c:v>1.4E-3</c:v>
                  </c:pt>
                  <c:pt idx="19">
                    <c:v>5.0000000000000001E-3</c:v>
                  </c:pt>
                  <c:pt idx="20">
                    <c:v>3.5000000000000001E-3</c:v>
                  </c:pt>
                  <c:pt idx="22">
                    <c:v>1E-3</c:v>
                  </c:pt>
                  <c:pt idx="23">
                    <c:v>6.0000000000000001E-3</c:v>
                  </c:pt>
                  <c:pt idx="24">
                    <c:v>0.01</c:v>
                  </c:pt>
                  <c:pt idx="25">
                    <c:v>4.1999999999999997E-3</c:v>
                  </c:pt>
                  <c:pt idx="26">
                    <c:v>3.5000000000000001E-3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2.0999999999999999E-3</c:v>
                  </c:pt>
                  <c:pt idx="30">
                    <c:v>1.4E-3</c:v>
                  </c:pt>
                  <c:pt idx="31">
                    <c:v>2.5000000000000001E-3</c:v>
                  </c:pt>
                  <c:pt idx="32">
                    <c:v>1.1000000000000001E-3</c:v>
                  </c:pt>
                  <c:pt idx="33">
                    <c:v>2.0999999999999999E-3</c:v>
                  </c:pt>
                  <c:pt idx="34">
                    <c:v>1E-3</c:v>
                  </c:pt>
                  <c:pt idx="35">
                    <c:v>2.8E-3</c:v>
                  </c:pt>
                  <c:pt idx="36">
                    <c:v>0.01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0.02</c:v>
                  </c:pt>
                  <c:pt idx="1">
                    <c:v>1.4E-2</c:v>
                  </c:pt>
                  <c:pt idx="2">
                    <c:v>0.02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0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1.0999999999999999E-2</c:v>
                  </c:pt>
                  <c:pt idx="9">
                    <c:v>1.4E-2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2E-3</c:v>
                  </c:pt>
                  <c:pt idx="18">
                    <c:v>1.4E-3</c:v>
                  </c:pt>
                  <c:pt idx="19">
                    <c:v>5.0000000000000001E-3</c:v>
                  </c:pt>
                  <c:pt idx="20">
                    <c:v>3.5000000000000001E-3</c:v>
                  </c:pt>
                  <c:pt idx="22">
                    <c:v>1E-3</c:v>
                  </c:pt>
                  <c:pt idx="23">
                    <c:v>6.0000000000000001E-3</c:v>
                  </c:pt>
                  <c:pt idx="24">
                    <c:v>0.01</c:v>
                  </c:pt>
                  <c:pt idx="25">
                    <c:v>4.1999999999999997E-3</c:v>
                  </c:pt>
                  <c:pt idx="26">
                    <c:v>3.5000000000000001E-3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2.0999999999999999E-3</c:v>
                  </c:pt>
                  <c:pt idx="30">
                    <c:v>1.4E-3</c:v>
                  </c:pt>
                  <c:pt idx="31">
                    <c:v>2.5000000000000001E-3</c:v>
                  </c:pt>
                  <c:pt idx="32">
                    <c:v>1.1000000000000001E-3</c:v>
                  </c:pt>
                  <c:pt idx="33">
                    <c:v>2.0999999999999999E-3</c:v>
                  </c:pt>
                  <c:pt idx="34">
                    <c:v>1E-3</c:v>
                  </c:pt>
                  <c:pt idx="35">
                    <c:v>2.8E-3</c:v>
                  </c:pt>
                  <c:pt idx="36">
                    <c:v>0.01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-1782</c:v>
                </c:pt>
                <c:pt idx="1">
                  <c:v>-1008</c:v>
                </c:pt>
                <c:pt idx="2">
                  <c:v>-949</c:v>
                </c:pt>
                <c:pt idx="3">
                  <c:v>-288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7254</c:v>
                </c:pt>
                <c:pt idx="8">
                  <c:v>7547</c:v>
                </c:pt>
                <c:pt idx="9">
                  <c:v>9018</c:v>
                </c:pt>
                <c:pt idx="10">
                  <c:v>26539</c:v>
                </c:pt>
                <c:pt idx="11">
                  <c:v>26545</c:v>
                </c:pt>
                <c:pt idx="12">
                  <c:v>27172</c:v>
                </c:pt>
                <c:pt idx="13">
                  <c:v>27178</c:v>
                </c:pt>
                <c:pt idx="14">
                  <c:v>27465</c:v>
                </c:pt>
                <c:pt idx="15">
                  <c:v>27529</c:v>
                </c:pt>
                <c:pt idx="16">
                  <c:v>28092</c:v>
                </c:pt>
                <c:pt idx="17">
                  <c:v>28098</c:v>
                </c:pt>
                <c:pt idx="18">
                  <c:v>28098</c:v>
                </c:pt>
                <c:pt idx="19">
                  <c:v>28098</c:v>
                </c:pt>
                <c:pt idx="20">
                  <c:v>28139</c:v>
                </c:pt>
                <c:pt idx="21">
                  <c:v>28139</c:v>
                </c:pt>
                <c:pt idx="22">
                  <c:v>28139</c:v>
                </c:pt>
                <c:pt idx="23">
                  <c:v>28197</c:v>
                </c:pt>
                <c:pt idx="24">
                  <c:v>28332</c:v>
                </c:pt>
                <c:pt idx="25">
                  <c:v>28373</c:v>
                </c:pt>
                <c:pt idx="26">
                  <c:v>28386</c:v>
                </c:pt>
                <c:pt idx="27">
                  <c:v>28620</c:v>
                </c:pt>
                <c:pt idx="28">
                  <c:v>28643</c:v>
                </c:pt>
                <c:pt idx="29">
                  <c:v>28679</c:v>
                </c:pt>
                <c:pt idx="30">
                  <c:v>28679</c:v>
                </c:pt>
                <c:pt idx="31">
                  <c:v>28679</c:v>
                </c:pt>
                <c:pt idx="32">
                  <c:v>28679</c:v>
                </c:pt>
                <c:pt idx="33">
                  <c:v>28782</c:v>
                </c:pt>
                <c:pt idx="34">
                  <c:v>28782</c:v>
                </c:pt>
                <c:pt idx="35">
                  <c:v>28841</c:v>
                </c:pt>
                <c:pt idx="36">
                  <c:v>28859</c:v>
                </c:pt>
                <c:pt idx="37">
                  <c:v>29669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0">
                  <c:v>-2.1271999998134561E-2</c:v>
                </c:pt>
                <c:pt idx="11">
                  <c:v>-1.5160000002651941E-2</c:v>
                </c:pt>
                <c:pt idx="12">
                  <c:v>-1.3456000000587665E-2</c:v>
                </c:pt>
                <c:pt idx="13">
                  <c:v>-2.9343999995035119E-2</c:v>
                </c:pt>
                <c:pt idx="14">
                  <c:v>1.0679999999410938E-2</c:v>
                </c:pt>
                <c:pt idx="15">
                  <c:v>-9.7919999971054494E-3</c:v>
                </c:pt>
                <c:pt idx="16">
                  <c:v>-3.5615999993751757E-2</c:v>
                </c:pt>
                <c:pt idx="23">
                  <c:v>-4.3656000001647044E-2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A3-490B-B50D-A4AD73B1490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(old)'!$D$21:$D$32</c:f>
                <c:numCache>
                  <c:formatCode>General</c:formatCode>
                  <c:ptCount val="12"/>
                  <c:pt idx="0">
                    <c:v>0.02</c:v>
                  </c:pt>
                  <c:pt idx="1">
                    <c:v>1.4E-2</c:v>
                  </c:pt>
                  <c:pt idx="2">
                    <c:v>0.02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0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1.0999999999999999E-2</c:v>
                  </c:pt>
                  <c:pt idx="9">
                    <c:v>1.4E-2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'A (old)'!$D$21:$D$32</c:f>
                <c:numCache>
                  <c:formatCode>General</c:formatCode>
                  <c:ptCount val="12"/>
                  <c:pt idx="0">
                    <c:v>0.02</c:v>
                  </c:pt>
                  <c:pt idx="1">
                    <c:v>1.4E-2</c:v>
                  </c:pt>
                  <c:pt idx="2">
                    <c:v>0.02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0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1.0999999999999999E-2</c:v>
                  </c:pt>
                  <c:pt idx="9">
                    <c:v>1.4E-2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-1782</c:v>
                </c:pt>
                <c:pt idx="1">
                  <c:v>-1008</c:v>
                </c:pt>
                <c:pt idx="2">
                  <c:v>-949</c:v>
                </c:pt>
                <c:pt idx="3">
                  <c:v>-288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7254</c:v>
                </c:pt>
                <c:pt idx="8">
                  <c:v>7547</c:v>
                </c:pt>
                <c:pt idx="9">
                  <c:v>9018</c:v>
                </c:pt>
                <c:pt idx="10">
                  <c:v>26539</c:v>
                </c:pt>
                <c:pt idx="11">
                  <c:v>26545</c:v>
                </c:pt>
                <c:pt idx="12">
                  <c:v>27172</c:v>
                </c:pt>
                <c:pt idx="13">
                  <c:v>27178</c:v>
                </c:pt>
                <c:pt idx="14">
                  <c:v>27465</c:v>
                </c:pt>
                <c:pt idx="15">
                  <c:v>27529</c:v>
                </c:pt>
                <c:pt idx="16">
                  <c:v>28092</c:v>
                </c:pt>
                <c:pt idx="17">
                  <c:v>28098</c:v>
                </c:pt>
                <c:pt idx="18">
                  <c:v>28098</c:v>
                </c:pt>
                <c:pt idx="19">
                  <c:v>28098</c:v>
                </c:pt>
                <c:pt idx="20">
                  <c:v>28139</c:v>
                </c:pt>
                <c:pt idx="21">
                  <c:v>28139</c:v>
                </c:pt>
                <c:pt idx="22">
                  <c:v>28139</c:v>
                </c:pt>
                <c:pt idx="23">
                  <c:v>28197</c:v>
                </c:pt>
                <c:pt idx="24">
                  <c:v>28332</c:v>
                </c:pt>
                <c:pt idx="25">
                  <c:v>28373</c:v>
                </c:pt>
                <c:pt idx="26">
                  <c:v>28386</c:v>
                </c:pt>
                <c:pt idx="27">
                  <c:v>28620</c:v>
                </c:pt>
                <c:pt idx="28">
                  <c:v>28643</c:v>
                </c:pt>
                <c:pt idx="29">
                  <c:v>28679</c:v>
                </c:pt>
                <c:pt idx="30">
                  <c:v>28679</c:v>
                </c:pt>
                <c:pt idx="31">
                  <c:v>28679</c:v>
                </c:pt>
                <c:pt idx="32">
                  <c:v>28679</c:v>
                </c:pt>
                <c:pt idx="33">
                  <c:v>28782</c:v>
                </c:pt>
                <c:pt idx="34">
                  <c:v>28782</c:v>
                </c:pt>
                <c:pt idx="35">
                  <c:v>28841</c:v>
                </c:pt>
                <c:pt idx="36">
                  <c:v>28859</c:v>
                </c:pt>
                <c:pt idx="37">
                  <c:v>29669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0">
                  <c:v>-3.2640000026731286E-3</c:v>
                </c:pt>
                <c:pt idx="1">
                  <c:v>-5.8160000007774215E-3</c:v>
                </c:pt>
                <c:pt idx="2">
                  <c:v>-0.13304799999968964</c:v>
                </c:pt>
                <c:pt idx="3">
                  <c:v>6.2400000024354085E-4</c:v>
                </c:pt>
                <c:pt idx="4">
                  <c:v>-0.1299440000038885</c:v>
                </c:pt>
                <c:pt idx="6">
                  <c:v>0</c:v>
                </c:pt>
                <c:pt idx="7">
                  <c:v>3.3407999999326421E-2</c:v>
                </c:pt>
                <c:pt idx="8">
                  <c:v>-8.6456000000907807E-2</c:v>
                </c:pt>
                <c:pt idx="9">
                  <c:v>5.3335999997216277E-2</c:v>
                </c:pt>
                <c:pt idx="18">
                  <c:v>0.13459600001078798</c:v>
                </c:pt>
                <c:pt idx="19">
                  <c:v>0.13509600000543287</c:v>
                </c:pt>
                <c:pt idx="20">
                  <c:v>3.0280000064522028E-3</c:v>
                </c:pt>
                <c:pt idx="22">
                  <c:v>3.7280000033206306E-3</c:v>
                </c:pt>
                <c:pt idx="24">
                  <c:v>0.13486399999965215</c:v>
                </c:pt>
                <c:pt idx="25">
                  <c:v>4.8959999985527247E-3</c:v>
                </c:pt>
                <c:pt idx="26">
                  <c:v>0.13927200000762241</c:v>
                </c:pt>
                <c:pt idx="27">
                  <c:v>0.14123999999719672</c:v>
                </c:pt>
                <c:pt idx="28">
                  <c:v>1.033599999936996E-2</c:v>
                </c:pt>
                <c:pt idx="29">
                  <c:v>3.7079999965499155E-3</c:v>
                </c:pt>
                <c:pt idx="30">
                  <c:v>4.5079999981680885E-3</c:v>
                </c:pt>
                <c:pt idx="31">
                  <c:v>5.0079999928129837E-3</c:v>
                </c:pt>
                <c:pt idx="32">
                  <c:v>7.3079999929177575E-3</c:v>
                </c:pt>
                <c:pt idx="33">
                  <c:v>0.14056400000117719</c:v>
                </c:pt>
                <c:pt idx="34">
                  <c:v>0.14226400000188733</c:v>
                </c:pt>
                <c:pt idx="35">
                  <c:v>4.531999999016989E-3</c:v>
                </c:pt>
                <c:pt idx="36">
                  <c:v>6.367999994836282E-3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A3-490B-B50D-A4AD73B1490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0.02</c:v>
                  </c:pt>
                  <c:pt idx="1">
                    <c:v>1.4E-2</c:v>
                  </c:pt>
                  <c:pt idx="2">
                    <c:v>0.02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0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1.0999999999999999E-2</c:v>
                  </c:pt>
                  <c:pt idx="9">
                    <c:v>1.4E-2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2E-3</c:v>
                  </c:pt>
                  <c:pt idx="18">
                    <c:v>1.4E-3</c:v>
                  </c:pt>
                  <c:pt idx="19">
                    <c:v>5.0000000000000001E-3</c:v>
                  </c:pt>
                  <c:pt idx="20">
                    <c:v>3.5000000000000001E-3</c:v>
                  </c:pt>
                  <c:pt idx="22">
                    <c:v>1E-3</c:v>
                  </c:pt>
                  <c:pt idx="23">
                    <c:v>6.0000000000000001E-3</c:v>
                  </c:pt>
                  <c:pt idx="24">
                    <c:v>0.01</c:v>
                  </c:pt>
                  <c:pt idx="25">
                    <c:v>4.1999999999999997E-3</c:v>
                  </c:pt>
                  <c:pt idx="26">
                    <c:v>3.5000000000000001E-3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2.0999999999999999E-3</c:v>
                  </c:pt>
                  <c:pt idx="30">
                    <c:v>1.4E-3</c:v>
                  </c:pt>
                  <c:pt idx="31">
                    <c:v>2.5000000000000001E-3</c:v>
                  </c:pt>
                  <c:pt idx="32">
                    <c:v>1.1000000000000001E-3</c:v>
                  </c:pt>
                  <c:pt idx="33">
                    <c:v>2.0999999999999999E-3</c:v>
                  </c:pt>
                  <c:pt idx="34">
                    <c:v>1E-3</c:v>
                  </c:pt>
                  <c:pt idx="35">
                    <c:v>2.8E-3</c:v>
                  </c:pt>
                  <c:pt idx="36">
                    <c:v>0.01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0.02</c:v>
                  </c:pt>
                  <c:pt idx="1">
                    <c:v>1.4E-2</c:v>
                  </c:pt>
                  <c:pt idx="2">
                    <c:v>0.02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0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1.0999999999999999E-2</c:v>
                  </c:pt>
                  <c:pt idx="9">
                    <c:v>1.4E-2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2E-3</c:v>
                  </c:pt>
                  <c:pt idx="18">
                    <c:v>1.4E-3</c:v>
                  </c:pt>
                  <c:pt idx="19">
                    <c:v>5.0000000000000001E-3</c:v>
                  </c:pt>
                  <c:pt idx="20">
                    <c:v>3.5000000000000001E-3</c:v>
                  </c:pt>
                  <c:pt idx="22">
                    <c:v>1E-3</c:v>
                  </c:pt>
                  <c:pt idx="23">
                    <c:v>6.0000000000000001E-3</c:v>
                  </c:pt>
                  <c:pt idx="24">
                    <c:v>0.01</c:v>
                  </c:pt>
                  <c:pt idx="25">
                    <c:v>4.1999999999999997E-3</c:v>
                  </c:pt>
                  <c:pt idx="26">
                    <c:v>3.5000000000000001E-3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2.0999999999999999E-3</c:v>
                  </c:pt>
                  <c:pt idx="30">
                    <c:v>1.4E-3</c:v>
                  </c:pt>
                  <c:pt idx="31">
                    <c:v>2.5000000000000001E-3</c:v>
                  </c:pt>
                  <c:pt idx="32">
                    <c:v>1.1000000000000001E-3</c:v>
                  </c:pt>
                  <c:pt idx="33">
                    <c:v>2.0999999999999999E-3</c:v>
                  </c:pt>
                  <c:pt idx="34">
                    <c:v>1E-3</c:v>
                  </c:pt>
                  <c:pt idx="35">
                    <c:v>2.8E-3</c:v>
                  </c:pt>
                  <c:pt idx="36">
                    <c:v>0.01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-1782</c:v>
                </c:pt>
                <c:pt idx="1">
                  <c:v>-1008</c:v>
                </c:pt>
                <c:pt idx="2">
                  <c:v>-949</c:v>
                </c:pt>
                <c:pt idx="3">
                  <c:v>-288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7254</c:v>
                </c:pt>
                <c:pt idx="8">
                  <c:v>7547</c:v>
                </c:pt>
                <c:pt idx="9">
                  <c:v>9018</c:v>
                </c:pt>
                <c:pt idx="10">
                  <c:v>26539</c:v>
                </c:pt>
                <c:pt idx="11">
                  <c:v>26545</c:v>
                </c:pt>
                <c:pt idx="12">
                  <c:v>27172</c:v>
                </c:pt>
                <c:pt idx="13">
                  <c:v>27178</c:v>
                </c:pt>
                <c:pt idx="14">
                  <c:v>27465</c:v>
                </c:pt>
                <c:pt idx="15">
                  <c:v>27529</c:v>
                </c:pt>
                <c:pt idx="16">
                  <c:v>28092</c:v>
                </c:pt>
                <c:pt idx="17">
                  <c:v>28098</c:v>
                </c:pt>
                <c:pt idx="18">
                  <c:v>28098</c:v>
                </c:pt>
                <c:pt idx="19">
                  <c:v>28098</c:v>
                </c:pt>
                <c:pt idx="20">
                  <c:v>28139</c:v>
                </c:pt>
                <c:pt idx="21">
                  <c:v>28139</c:v>
                </c:pt>
                <c:pt idx="22">
                  <c:v>28139</c:v>
                </c:pt>
                <c:pt idx="23">
                  <c:v>28197</c:v>
                </c:pt>
                <c:pt idx="24">
                  <c:v>28332</c:v>
                </c:pt>
                <c:pt idx="25">
                  <c:v>28373</c:v>
                </c:pt>
                <c:pt idx="26">
                  <c:v>28386</c:v>
                </c:pt>
                <c:pt idx="27">
                  <c:v>28620</c:v>
                </c:pt>
                <c:pt idx="28">
                  <c:v>28643</c:v>
                </c:pt>
                <c:pt idx="29">
                  <c:v>28679</c:v>
                </c:pt>
                <c:pt idx="30">
                  <c:v>28679</c:v>
                </c:pt>
                <c:pt idx="31">
                  <c:v>28679</c:v>
                </c:pt>
                <c:pt idx="32">
                  <c:v>28679</c:v>
                </c:pt>
                <c:pt idx="33">
                  <c:v>28782</c:v>
                </c:pt>
                <c:pt idx="34">
                  <c:v>28782</c:v>
                </c:pt>
                <c:pt idx="35">
                  <c:v>28841</c:v>
                </c:pt>
                <c:pt idx="36">
                  <c:v>28859</c:v>
                </c:pt>
                <c:pt idx="37">
                  <c:v>29669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7">
                  <c:v>0.13329600000724895</c:v>
                </c:pt>
                <c:pt idx="21">
                  <c:v>3.7280000033206306E-3</c:v>
                </c:pt>
                <c:pt idx="37">
                  <c:v>5.3388000000268221E-2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A3-490B-B50D-A4AD73B1490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0.02</c:v>
                  </c:pt>
                  <c:pt idx="1">
                    <c:v>1.4E-2</c:v>
                  </c:pt>
                  <c:pt idx="2">
                    <c:v>0.02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0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1.0999999999999999E-2</c:v>
                  </c:pt>
                  <c:pt idx="9">
                    <c:v>1.4E-2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2E-3</c:v>
                  </c:pt>
                  <c:pt idx="18">
                    <c:v>1.4E-3</c:v>
                  </c:pt>
                  <c:pt idx="19">
                    <c:v>5.0000000000000001E-3</c:v>
                  </c:pt>
                  <c:pt idx="20">
                    <c:v>3.5000000000000001E-3</c:v>
                  </c:pt>
                  <c:pt idx="22">
                    <c:v>1E-3</c:v>
                  </c:pt>
                  <c:pt idx="23">
                    <c:v>6.0000000000000001E-3</c:v>
                  </c:pt>
                  <c:pt idx="24">
                    <c:v>0.01</c:v>
                  </c:pt>
                  <c:pt idx="25">
                    <c:v>4.1999999999999997E-3</c:v>
                  </c:pt>
                  <c:pt idx="26">
                    <c:v>3.5000000000000001E-3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2.0999999999999999E-3</c:v>
                  </c:pt>
                  <c:pt idx="30">
                    <c:v>1.4E-3</c:v>
                  </c:pt>
                  <c:pt idx="31">
                    <c:v>2.5000000000000001E-3</c:v>
                  </c:pt>
                  <c:pt idx="32">
                    <c:v>1.1000000000000001E-3</c:v>
                  </c:pt>
                  <c:pt idx="33">
                    <c:v>2.0999999999999999E-3</c:v>
                  </c:pt>
                  <c:pt idx="34">
                    <c:v>1E-3</c:v>
                  </c:pt>
                  <c:pt idx="35">
                    <c:v>2.8E-3</c:v>
                  </c:pt>
                  <c:pt idx="36">
                    <c:v>0.01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0.02</c:v>
                  </c:pt>
                  <c:pt idx="1">
                    <c:v>1.4E-2</c:v>
                  </c:pt>
                  <c:pt idx="2">
                    <c:v>0.02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0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1.0999999999999999E-2</c:v>
                  </c:pt>
                  <c:pt idx="9">
                    <c:v>1.4E-2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2E-3</c:v>
                  </c:pt>
                  <c:pt idx="18">
                    <c:v>1.4E-3</c:v>
                  </c:pt>
                  <c:pt idx="19">
                    <c:v>5.0000000000000001E-3</c:v>
                  </c:pt>
                  <c:pt idx="20">
                    <c:v>3.5000000000000001E-3</c:v>
                  </c:pt>
                  <c:pt idx="22">
                    <c:v>1E-3</c:v>
                  </c:pt>
                  <c:pt idx="23">
                    <c:v>6.0000000000000001E-3</c:v>
                  </c:pt>
                  <c:pt idx="24">
                    <c:v>0.01</c:v>
                  </c:pt>
                  <c:pt idx="25">
                    <c:v>4.1999999999999997E-3</c:v>
                  </c:pt>
                  <c:pt idx="26">
                    <c:v>3.5000000000000001E-3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2.0999999999999999E-3</c:v>
                  </c:pt>
                  <c:pt idx="30">
                    <c:v>1.4E-3</c:v>
                  </c:pt>
                  <c:pt idx="31">
                    <c:v>2.5000000000000001E-3</c:v>
                  </c:pt>
                  <c:pt idx="32">
                    <c:v>1.1000000000000001E-3</c:v>
                  </c:pt>
                  <c:pt idx="33">
                    <c:v>2.0999999999999999E-3</c:v>
                  </c:pt>
                  <c:pt idx="34">
                    <c:v>1E-3</c:v>
                  </c:pt>
                  <c:pt idx="35">
                    <c:v>2.8E-3</c:v>
                  </c:pt>
                  <c:pt idx="36">
                    <c:v>0.01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-1782</c:v>
                </c:pt>
                <c:pt idx="1">
                  <c:v>-1008</c:v>
                </c:pt>
                <c:pt idx="2">
                  <c:v>-949</c:v>
                </c:pt>
                <c:pt idx="3">
                  <c:v>-288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7254</c:v>
                </c:pt>
                <c:pt idx="8">
                  <c:v>7547</c:v>
                </c:pt>
                <c:pt idx="9">
                  <c:v>9018</c:v>
                </c:pt>
                <c:pt idx="10">
                  <c:v>26539</c:v>
                </c:pt>
                <c:pt idx="11">
                  <c:v>26545</c:v>
                </c:pt>
                <c:pt idx="12">
                  <c:v>27172</c:v>
                </c:pt>
                <c:pt idx="13">
                  <c:v>27178</c:v>
                </c:pt>
                <c:pt idx="14">
                  <c:v>27465</c:v>
                </c:pt>
                <c:pt idx="15">
                  <c:v>27529</c:v>
                </c:pt>
                <c:pt idx="16">
                  <c:v>28092</c:v>
                </c:pt>
                <c:pt idx="17">
                  <c:v>28098</c:v>
                </c:pt>
                <c:pt idx="18">
                  <c:v>28098</c:v>
                </c:pt>
                <c:pt idx="19">
                  <c:v>28098</c:v>
                </c:pt>
                <c:pt idx="20">
                  <c:v>28139</c:v>
                </c:pt>
                <c:pt idx="21">
                  <c:v>28139</c:v>
                </c:pt>
                <c:pt idx="22">
                  <c:v>28139</c:v>
                </c:pt>
                <c:pt idx="23">
                  <c:v>28197</c:v>
                </c:pt>
                <c:pt idx="24">
                  <c:v>28332</c:v>
                </c:pt>
                <c:pt idx="25">
                  <c:v>28373</c:v>
                </c:pt>
                <c:pt idx="26">
                  <c:v>28386</c:v>
                </c:pt>
                <c:pt idx="27">
                  <c:v>28620</c:v>
                </c:pt>
                <c:pt idx="28">
                  <c:v>28643</c:v>
                </c:pt>
                <c:pt idx="29">
                  <c:v>28679</c:v>
                </c:pt>
                <c:pt idx="30">
                  <c:v>28679</c:v>
                </c:pt>
                <c:pt idx="31">
                  <c:v>28679</c:v>
                </c:pt>
                <c:pt idx="32">
                  <c:v>28679</c:v>
                </c:pt>
                <c:pt idx="33">
                  <c:v>28782</c:v>
                </c:pt>
                <c:pt idx="34">
                  <c:v>28782</c:v>
                </c:pt>
                <c:pt idx="35">
                  <c:v>28841</c:v>
                </c:pt>
                <c:pt idx="36">
                  <c:v>28859</c:v>
                </c:pt>
                <c:pt idx="37">
                  <c:v>29669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A3-490B-B50D-A4AD73B1490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0.02</c:v>
                  </c:pt>
                  <c:pt idx="1">
                    <c:v>1.4E-2</c:v>
                  </c:pt>
                  <c:pt idx="2">
                    <c:v>0.02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0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1.0999999999999999E-2</c:v>
                  </c:pt>
                  <c:pt idx="9">
                    <c:v>1.4E-2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2E-3</c:v>
                  </c:pt>
                  <c:pt idx="18">
                    <c:v>1.4E-3</c:v>
                  </c:pt>
                  <c:pt idx="19">
                    <c:v>5.0000000000000001E-3</c:v>
                  </c:pt>
                  <c:pt idx="20">
                    <c:v>3.5000000000000001E-3</c:v>
                  </c:pt>
                  <c:pt idx="22">
                    <c:v>1E-3</c:v>
                  </c:pt>
                  <c:pt idx="23">
                    <c:v>6.0000000000000001E-3</c:v>
                  </c:pt>
                  <c:pt idx="24">
                    <c:v>0.01</c:v>
                  </c:pt>
                  <c:pt idx="25">
                    <c:v>4.1999999999999997E-3</c:v>
                  </c:pt>
                  <c:pt idx="26">
                    <c:v>3.5000000000000001E-3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2.0999999999999999E-3</c:v>
                  </c:pt>
                  <c:pt idx="30">
                    <c:v>1.4E-3</c:v>
                  </c:pt>
                  <c:pt idx="31">
                    <c:v>2.5000000000000001E-3</c:v>
                  </c:pt>
                  <c:pt idx="32">
                    <c:v>1.1000000000000001E-3</c:v>
                  </c:pt>
                  <c:pt idx="33">
                    <c:v>2.0999999999999999E-3</c:v>
                  </c:pt>
                  <c:pt idx="34">
                    <c:v>1E-3</c:v>
                  </c:pt>
                  <c:pt idx="35">
                    <c:v>2.8E-3</c:v>
                  </c:pt>
                  <c:pt idx="36">
                    <c:v>0.01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0.02</c:v>
                  </c:pt>
                  <c:pt idx="1">
                    <c:v>1.4E-2</c:v>
                  </c:pt>
                  <c:pt idx="2">
                    <c:v>0.02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0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1.0999999999999999E-2</c:v>
                  </c:pt>
                  <c:pt idx="9">
                    <c:v>1.4E-2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2E-3</c:v>
                  </c:pt>
                  <c:pt idx="18">
                    <c:v>1.4E-3</c:v>
                  </c:pt>
                  <c:pt idx="19">
                    <c:v>5.0000000000000001E-3</c:v>
                  </c:pt>
                  <c:pt idx="20">
                    <c:v>3.5000000000000001E-3</c:v>
                  </c:pt>
                  <c:pt idx="22">
                    <c:v>1E-3</c:v>
                  </c:pt>
                  <c:pt idx="23">
                    <c:v>6.0000000000000001E-3</c:v>
                  </c:pt>
                  <c:pt idx="24">
                    <c:v>0.01</c:v>
                  </c:pt>
                  <c:pt idx="25">
                    <c:v>4.1999999999999997E-3</c:v>
                  </c:pt>
                  <c:pt idx="26">
                    <c:v>3.5000000000000001E-3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2.0999999999999999E-3</c:v>
                  </c:pt>
                  <c:pt idx="30">
                    <c:v>1.4E-3</c:v>
                  </c:pt>
                  <c:pt idx="31">
                    <c:v>2.5000000000000001E-3</c:v>
                  </c:pt>
                  <c:pt idx="32">
                    <c:v>1.1000000000000001E-3</c:v>
                  </c:pt>
                  <c:pt idx="33">
                    <c:v>2.0999999999999999E-3</c:v>
                  </c:pt>
                  <c:pt idx="34">
                    <c:v>1E-3</c:v>
                  </c:pt>
                  <c:pt idx="35">
                    <c:v>2.8E-3</c:v>
                  </c:pt>
                  <c:pt idx="36">
                    <c:v>0.01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-1782</c:v>
                </c:pt>
                <c:pt idx="1">
                  <c:v>-1008</c:v>
                </c:pt>
                <c:pt idx="2">
                  <c:v>-949</c:v>
                </c:pt>
                <c:pt idx="3">
                  <c:v>-288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7254</c:v>
                </c:pt>
                <c:pt idx="8">
                  <c:v>7547</c:v>
                </c:pt>
                <c:pt idx="9">
                  <c:v>9018</c:v>
                </c:pt>
                <c:pt idx="10">
                  <c:v>26539</c:v>
                </c:pt>
                <c:pt idx="11">
                  <c:v>26545</c:v>
                </c:pt>
                <c:pt idx="12">
                  <c:v>27172</c:v>
                </c:pt>
                <c:pt idx="13">
                  <c:v>27178</c:v>
                </c:pt>
                <c:pt idx="14">
                  <c:v>27465</c:v>
                </c:pt>
                <c:pt idx="15">
                  <c:v>27529</c:v>
                </c:pt>
                <c:pt idx="16">
                  <c:v>28092</c:v>
                </c:pt>
                <c:pt idx="17">
                  <c:v>28098</c:v>
                </c:pt>
                <c:pt idx="18">
                  <c:v>28098</c:v>
                </c:pt>
                <c:pt idx="19">
                  <c:v>28098</c:v>
                </c:pt>
                <c:pt idx="20">
                  <c:v>28139</c:v>
                </c:pt>
                <c:pt idx="21">
                  <c:v>28139</c:v>
                </c:pt>
                <c:pt idx="22">
                  <c:v>28139</c:v>
                </c:pt>
                <c:pt idx="23">
                  <c:v>28197</c:v>
                </c:pt>
                <c:pt idx="24">
                  <c:v>28332</c:v>
                </c:pt>
                <c:pt idx="25">
                  <c:v>28373</c:v>
                </c:pt>
                <c:pt idx="26">
                  <c:v>28386</c:v>
                </c:pt>
                <c:pt idx="27">
                  <c:v>28620</c:v>
                </c:pt>
                <c:pt idx="28">
                  <c:v>28643</c:v>
                </c:pt>
                <c:pt idx="29">
                  <c:v>28679</c:v>
                </c:pt>
                <c:pt idx="30">
                  <c:v>28679</c:v>
                </c:pt>
                <c:pt idx="31">
                  <c:v>28679</c:v>
                </c:pt>
                <c:pt idx="32">
                  <c:v>28679</c:v>
                </c:pt>
                <c:pt idx="33">
                  <c:v>28782</c:v>
                </c:pt>
                <c:pt idx="34">
                  <c:v>28782</c:v>
                </c:pt>
                <c:pt idx="35">
                  <c:v>28841</c:v>
                </c:pt>
                <c:pt idx="36">
                  <c:v>28859</c:v>
                </c:pt>
                <c:pt idx="37">
                  <c:v>29669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A3-490B-B50D-A4AD73B1490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0.02</c:v>
                  </c:pt>
                  <c:pt idx="1">
                    <c:v>1.4E-2</c:v>
                  </c:pt>
                  <c:pt idx="2">
                    <c:v>0.02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0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1.0999999999999999E-2</c:v>
                  </c:pt>
                  <c:pt idx="9">
                    <c:v>1.4E-2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2E-3</c:v>
                  </c:pt>
                  <c:pt idx="18">
                    <c:v>1.4E-3</c:v>
                  </c:pt>
                  <c:pt idx="19">
                    <c:v>5.0000000000000001E-3</c:v>
                  </c:pt>
                  <c:pt idx="20">
                    <c:v>3.5000000000000001E-3</c:v>
                  </c:pt>
                  <c:pt idx="22">
                    <c:v>1E-3</c:v>
                  </c:pt>
                  <c:pt idx="23">
                    <c:v>6.0000000000000001E-3</c:v>
                  </c:pt>
                  <c:pt idx="24">
                    <c:v>0.01</c:v>
                  </c:pt>
                  <c:pt idx="25">
                    <c:v>4.1999999999999997E-3</c:v>
                  </c:pt>
                  <c:pt idx="26">
                    <c:v>3.5000000000000001E-3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2.0999999999999999E-3</c:v>
                  </c:pt>
                  <c:pt idx="30">
                    <c:v>1.4E-3</c:v>
                  </c:pt>
                  <c:pt idx="31">
                    <c:v>2.5000000000000001E-3</c:v>
                  </c:pt>
                  <c:pt idx="32">
                    <c:v>1.1000000000000001E-3</c:v>
                  </c:pt>
                  <c:pt idx="33">
                    <c:v>2.0999999999999999E-3</c:v>
                  </c:pt>
                  <c:pt idx="34">
                    <c:v>1E-3</c:v>
                  </c:pt>
                  <c:pt idx="35">
                    <c:v>2.8E-3</c:v>
                  </c:pt>
                  <c:pt idx="36">
                    <c:v>0.01</c:v>
                  </c:pt>
                  <c:pt idx="37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0.02</c:v>
                  </c:pt>
                  <c:pt idx="1">
                    <c:v>1.4E-2</c:v>
                  </c:pt>
                  <c:pt idx="2">
                    <c:v>0.02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0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1.0999999999999999E-2</c:v>
                  </c:pt>
                  <c:pt idx="9">
                    <c:v>1.4E-2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4.0000000000000001E-3</c:v>
                  </c:pt>
                  <c:pt idx="13">
                    <c:v>5.0000000000000001E-3</c:v>
                  </c:pt>
                  <c:pt idx="14">
                    <c:v>7.0000000000000001E-3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2E-3</c:v>
                  </c:pt>
                  <c:pt idx="18">
                    <c:v>1.4E-3</c:v>
                  </c:pt>
                  <c:pt idx="19">
                    <c:v>5.0000000000000001E-3</c:v>
                  </c:pt>
                  <c:pt idx="20">
                    <c:v>3.5000000000000001E-3</c:v>
                  </c:pt>
                  <c:pt idx="22">
                    <c:v>1E-3</c:v>
                  </c:pt>
                  <c:pt idx="23">
                    <c:v>6.0000000000000001E-3</c:v>
                  </c:pt>
                  <c:pt idx="24">
                    <c:v>0.01</c:v>
                  </c:pt>
                  <c:pt idx="25">
                    <c:v>4.1999999999999997E-3</c:v>
                  </c:pt>
                  <c:pt idx="26">
                    <c:v>3.5000000000000001E-3</c:v>
                  </c:pt>
                  <c:pt idx="27">
                    <c:v>6.0000000000000001E-3</c:v>
                  </c:pt>
                  <c:pt idx="28">
                    <c:v>0.01</c:v>
                  </c:pt>
                  <c:pt idx="29">
                    <c:v>2.0999999999999999E-3</c:v>
                  </c:pt>
                  <c:pt idx="30">
                    <c:v>1.4E-3</c:v>
                  </c:pt>
                  <c:pt idx="31">
                    <c:v>2.5000000000000001E-3</c:v>
                  </c:pt>
                  <c:pt idx="32">
                    <c:v>1.1000000000000001E-3</c:v>
                  </c:pt>
                  <c:pt idx="33">
                    <c:v>2.0999999999999999E-3</c:v>
                  </c:pt>
                  <c:pt idx="34">
                    <c:v>1E-3</c:v>
                  </c:pt>
                  <c:pt idx="35">
                    <c:v>2.8E-3</c:v>
                  </c:pt>
                  <c:pt idx="36">
                    <c:v>0.01</c:v>
                  </c:pt>
                  <c:pt idx="3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-1782</c:v>
                </c:pt>
                <c:pt idx="1">
                  <c:v>-1008</c:v>
                </c:pt>
                <c:pt idx="2">
                  <c:v>-949</c:v>
                </c:pt>
                <c:pt idx="3">
                  <c:v>-288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7254</c:v>
                </c:pt>
                <c:pt idx="8">
                  <c:v>7547</c:v>
                </c:pt>
                <c:pt idx="9">
                  <c:v>9018</c:v>
                </c:pt>
                <c:pt idx="10">
                  <c:v>26539</c:v>
                </c:pt>
                <c:pt idx="11">
                  <c:v>26545</c:v>
                </c:pt>
                <c:pt idx="12">
                  <c:v>27172</c:v>
                </c:pt>
                <c:pt idx="13">
                  <c:v>27178</c:v>
                </c:pt>
                <c:pt idx="14">
                  <c:v>27465</c:v>
                </c:pt>
                <c:pt idx="15">
                  <c:v>27529</c:v>
                </c:pt>
                <c:pt idx="16">
                  <c:v>28092</c:v>
                </c:pt>
                <c:pt idx="17">
                  <c:v>28098</c:v>
                </c:pt>
                <c:pt idx="18">
                  <c:v>28098</c:v>
                </c:pt>
                <c:pt idx="19">
                  <c:v>28098</c:v>
                </c:pt>
                <c:pt idx="20">
                  <c:v>28139</c:v>
                </c:pt>
                <c:pt idx="21">
                  <c:v>28139</c:v>
                </c:pt>
                <c:pt idx="22">
                  <c:v>28139</c:v>
                </c:pt>
                <c:pt idx="23">
                  <c:v>28197</c:v>
                </c:pt>
                <c:pt idx="24">
                  <c:v>28332</c:v>
                </c:pt>
                <c:pt idx="25">
                  <c:v>28373</c:v>
                </c:pt>
                <c:pt idx="26">
                  <c:v>28386</c:v>
                </c:pt>
                <c:pt idx="27">
                  <c:v>28620</c:v>
                </c:pt>
                <c:pt idx="28">
                  <c:v>28643</c:v>
                </c:pt>
                <c:pt idx="29">
                  <c:v>28679</c:v>
                </c:pt>
                <c:pt idx="30">
                  <c:v>28679</c:v>
                </c:pt>
                <c:pt idx="31">
                  <c:v>28679</c:v>
                </c:pt>
                <c:pt idx="32">
                  <c:v>28679</c:v>
                </c:pt>
                <c:pt idx="33">
                  <c:v>28782</c:v>
                </c:pt>
                <c:pt idx="34">
                  <c:v>28782</c:v>
                </c:pt>
                <c:pt idx="35">
                  <c:v>28841</c:v>
                </c:pt>
                <c:pt idx="36">
                  <c:v>28859</c:v>
                </c:pt>
                <c:pt idx="37">
                  <c:v>29669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A3-490B-B50D-A4AD73B1490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-1782</c:v>
                </c:pt>
                <c:pt idx="1">
                  <c:v>-1008</c:v>
                </c:pt>
                <c:pt idx="2">
                  <c:v>-949</c:v>
                </c:pt>
                <c:pt idx="3">
                  <c:v>-288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7254</c:v>
                </c:pt>
                <c:pt idx="8">
                  <c:v>7547</c:v>
                </c:pt>
                <c:pt idx="9">
                  <c:v>9018</c:v>
                </c:pt>
                <c:pt idx="10">
                  <c:v>26539</c:v>
                </c:pt>
                <c:pt idx="11">
                  <c:v>26545</c:v>
                </c:pt>
                <c:pt idx="12">
                  <c:v>27172</c:v>
                </c:pt>
                <c:pt idx="13">
                  <c:v>27178</c:v>
                </c:pt>
                <c:pt idx="14">
                  <c:v>27465</c:v>
                </c:pt>
                <c:pt idx="15">
                  <c:v>27529</c:v>
                </c:pt>
                <c:pt idx="16">
                  <c:v>28092</c:v>
                </c:pt>
                <c:pt idx="17">
                  <c:v>28098</c:v>
                </c:pt>
                <c:pt idx="18">
                  <c:v>28098</c:v>
                </c:pt>
                <c:pt idx="19">
                  <c:v>28098</c:v>
                </c:pt>
                <c:pt idx="20">
                  <c:v>28139</c:v>
                </c:pt>
                <c:pt idx="21">
                  <c:v>28139</c:v>
                </c:pt>
                <c:pt idx="22">
                  <c:v>28139</c:v>
                </c:pt>
                <c:pt idx="23">
                  <c:v>28197</c:v>
                </c:pt>
                <c:pt idx="24">
                  <c:v>28332</c:v>
                </c:pt>
                <c:pt idx="25">
                  <c:v>28373</c:v>
                </c:pt>
                <c:pt idx="26">
                  <c:v>28386</c:v>
                </c:pt>
                <c:pt idx="27">
                  <c:v>28620</c:v>
                </c:pt>
                <c:pt idx="28">
                  <c:v>28643</c:v>
                </c:pt>
                <c:pt idx="29">
                  <c:v>28679</c:v>
                </c:pt>
                <c:pt idx="30">
                  <c:v>28679</c:v>
                </c:pt>
                <c:pt idx="31">
                  <c:v>28679</c:v>
                </c:pt>
                <c:pt idx="32">
                  <c:v>28679</c:v>
                </c:pt>
                <c:pt idx="33">
                  <c:v>28782</c:v>
                </c:pt>
                <c:pt idx="34">
                  <c:v>28782</c:v>
                </c:pt>
                <c:pt idx="35">
                  <c:v>28841</c:v>
                </c:pt>
                <c:pt idx="36">
                  <c:v>28859</c:v>
                </c:pt>
                <c:pt idx="37">
                  <c:v>29669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-3.9800270307488193E-2</c:v>
                </c:pt>
                <c:pt idx="1">
                  <c:v>-3.7773777082619961E-2</c:v>
                </c:pt>
                <c:pt idx="2">
                  <c:v>-3.7619302792869021E-2</c:v>
                </c:pt>
                <c:pt idx="3">
                  <c:v>-3.5888667105998348E-2</c:v>
                </c:pt>
                <c:pt idx="4">
                  <c:v>-3.5781320565662952E-2</c:v>
                </c:pt>
                <c:pt idx="5">
                  <c:v>-3.5134623115349706E-2</c:v>
                </c:pt>
                <c:pt idx="6">
                  <c:v>-3.5134623115349706E-2</c:v>
                </c:pt>
                <c:pt idx="7">
                  <c:v>-1.6142140100886979E-2</c:v>
                </c:pt>
                <c:pt idx="8">
                  <c:v>-1.5375005068734016E-2</c:v>
                </c:pt>
                <c:pt idx="9">
                  <c:v>-1.1523620658164032E-2</c:v>
                </c:pt>
                <c:pt idx="10">
                  <c:v>3.4350006981262698E-2</c:v>
                </c:pt>
                <c:pt idx="11">
                  <c:v>3.4365716231067878E-2</c:v>
                </c:pt>
                <c:pt idx="12">
                  <c:v>3.6007332835709199E-2</c:v>
                </c:pt>
                <c:pt idx="13">
                  <c:v>3.6023042085514378E-2</c:v>
                </c:pt>
                <c:pt idx="14">
                  <c:v>3.6774467867862162E-2</c:v>
                </c:pt>
                <c:pt idx="15">
                  <c:v>3.6942033199117416E-2</c:v>
                </c:pt>
                <c:pt idx="16">
                  <c:v>3.841608447250347E-2</c:v>
                </c:pt>
                <c:pt idx="17">
                  <c:v>3.8431793722308649E-2</c:v>
                </c:pt>
                <c:pt idx="18">
                  <c:v>3.8431793722308649E-2</c:v>
                </c:pt>
                <c:pt idx="19">
                  <c:v>3.8431793722308649E-2</c:v>
                </c:pt>
                <c:pt idx="20">
                  <c:v>3.8539140262644059E-2</c:v>
                </c:pt>
                <c:pt idx="21">
                  <c:v>3.8539140262644059E-2</c:v>
                </c:pt>
                <c:pt idx="22">
                  <c:v>3.8539140262644059E-2</c:v>
                </c:pt>
                <c:pt idx="23">
                  <c:v>3.869099634409412E-2</c:v>
                </c:pt>
                <c:pt idx="24">
                  <c:v>3.9044454464710679E-2</c:v>
                </c:pt>
                <c:pt idx="25">
                  <c:v>3.9151801005046075E-2</c:v>
                </c:pt>
                <c:pt idx="26">
                  <c:v>3.9185837712957305E-2</c:v>
                </c:pt>
                <c:pt idx="27">
                  <c:v>3.9798498455359321E-2</c:v>
                </c:pt>
                <c:pt idx="28">
                  <c:v>3.9858717246279179E-2</c:v>
                </c:pt>
                <c:pt idx="29">
                  <c:v>3.9952972745110255E-2</c:v>
                </c:pt>
                <c:pt idx="30">
                  <c:v>3.9952972745110255E-2</c:v>
                </c:pt>
                <c:pt idx="31">
                  <c:v>3.9952972745110255E-2</c:v>
                </c:pt>
                <c:pt idx="32">
                  <c:v>3.9952972745110255E-2</c:v>
                </c:pt>
                <c:pt idx="33">
                  <c:v>4.0222648200099187E-2</c:v>
                </c:pt>
                <c:pt idx="34">
                  <c:v>4.0222648200099187E-2</c:v>
                </c:pt>
                <c:pt idx="35">
                  <c:v>4.037712248985012E-2</c:v>
                </c:pt>
                <c:pt idx="36">
                  <c:v>4.0424250239265658E-2</c:v>
                </c:pt>
                <c:pt idx="37">
                  <c:v>4.2544998962964972E-2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A3-490B-B50D-A4AD73B1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245040"/>
        <c:axId val="1"/>
      </c:scatterChart>
      <c:valAx>
        <c:axId val="72524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45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0</xdr:rowOff>
    </xdr:from>
    <xdr:to>
      <xdr:col>17</xdr:col>
      <xdr:colOff>457200</xdr:colOff>
      <xdr:row>18</xdr:row>
      <xdr:rowOff>28575</xdr:rowOff>
    </xdr:to>
    <xdr:graphicFrame macro="">
      <xdr:nvGraphicFramePr>
        <xdr:cNvPr id="50182" name="Chart 3">
          <a:extLst>
            <a:ext uri="{FF2B5EF4-FFF2-40B4-BE49-F238E27FC236}">
              <a16:creationId xmlns:a16="http://schemas.microsoft.com/office/drawing/2014/main" id="{18DDFE20-44B6-FCF5-AF20-96526A343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11</xdr:col>
      <xdr:colOff>533400</xdr:colOff>
      <xdr:row>19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3D28B9-5BD7-1320-51CE-27BA1B1259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142874</xdr:colOff>
      <xdr:row>20</xdr:row>
      <xdr:rowOff>133350</xdr:rowOff>
    </xdr:from>
    <xdr:to>
      <xdr:col>11</xdr:col>
      <xdr:colOff>552449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50C2A0-FE5A-0D0F-821D-E946A73A3A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0</xdr:rowOff>
    </xdr:from>
    <xdr:to>
      <xdr:col>17</xdr:col>
      <xdr:colOff>457200</xdr:colOff>
      <xdr:row>18</xdr:row>
      <xdr:rowOff>28575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5547000-6AF5-4B39-A564-9AA9A7D03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AE539B-7345-A32E-4426-229E20EF5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28" TargetMode="External"/><Relationship Id="rId13" Type="http://schemas.openxmlformats.org/officeDocument/2006/relationships/hyperlink" Target="http://www.bav-astro.de/sfs/BAVM_link.php?BAVMnr=129" TargetMode="External"/><Relationship Id="rId18" Type="http://schemas.openxmlformats.org/officeDocument/2006/relationships/hyperlink" Target="http://www.bav-astro.de/sfs/BAVM_link.php?BAVMnr=129" TargetMode="External"/><Relationship Id="rId26" Type="http://schemas.openxmlformats.org/officeDocument/2006/relationships/hyperlink" Target="http://www.bav-astro.de/sfs/BAVM_link.php?BAVMnr=129" TargetMode="External"/><Relationship Id="rId3" Type="http://schemas.openxmlformats.org/officeDocument/2006/relationships/hyperlink" Target="http://www.konkoly.hu/cgi-bin/IBVS?1192" TargetMode="External"/><Relationship Id="rId21" Type="http://schemas.openxmlformats.org/officeDocument/2006/relationships/hyperlink" Target="http://www.bav-astro.de/sfs/BAVM_link.php?BAVMnr=129" TargetMode="External"/><Relationship Id="rId34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1192(BAVM" TargetMode="External"/><Relationship Id="rId12" Type="http://schemas.openxmlformats.org/officeDocument/2006/relationships/hyperlink" Target="http://www.bav-astro.de/sfs/BAVM_link.php?BAVMnr=128" TargetMode="External"/><Relationship Id="rId17" Type="http://schemas.openxmlformats.org/officeDocument/2006/relationships/hyperlink" Target="http://www.bav-astro.de/sfs/BAVM_link.php?BAVMnr=129" TargetMode="External"/><Relationship Id="rId25" Type="http://schemas.openxmlformats.org/officeDocument/2006/relationships/hyperlink" Target="http://www.bav-astro.de/sfs/BAVM_link.php?BAVMnr=129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1192" TargetMode="External"/><Relationship Id="rId16" Type="http://schemas.openxmlformats.org/officeDocument/2006/relationships/hyperlink" Target="http://www.bav-astro.de/sfs/BAVM_link.php?BAVMnr=129" TargetMode="External"/><Relationship Id="rId20" Type="http://schemas.openxmlformats.org/officeDocument/2006/relationships/hyperlink" Target="http://www.bav-astro.de/sfs/BAVM_link.php?BAVMnr=129" TargetMode="External"/><Relationship Id="rId29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www.konkoly.hu/cgi-bin/IBVS?1192" TargetMode="External"/><Relationship Id="rId6" Type="http://schemas.openxmlformats.org/officeDocument/2006/relationships/hyperlink" Target="http://www.konkoly.hu/cgi-bin/IBVS?1192" TargetMode="External"/><Relationship Id="rId11" Type="http://schemas.openxmlformats.org/officeDocument/2006/relationships/hyperlink" Target="http://www.bav-astro.de/sfs/BAVM_link.php?BAVMnr=128" TargetMode="External"/><Relationship Id="rId24" Type="http://schemas.openxmlformats.org/officeDocument/2006/relationships/hyperlink" Target="http://www.bav-astro.de/sfs/BAVM_link.php?BAVMnr=129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1192" TargetMode="External"/><Relationship Id="rId15" Type="http://schemas.openxmlformats.org/officeDocument/2006/relationships/hyperlink" Target="http://www.bav-astro.de/sfs/BAVM_link.php?BAVMnr=129" TargetMode="External"/><Relationship Id="rId23" Type="http://schemas.openxmlformats.org/officeDocument/2006/relationships/hyperlink" Target="http://www.bav-astro.de/sfs/BAVM_link.php?BAVMnr=129" TargetMode="External"/><Relationship Id="rId28" Type="http://schemas.openxmlformats.org/officeDocument/2006/relationships/hyperlink" Target="http://www.bav-astro.de/sfs/BAVM_link.php?BAVMnr=129" TargetMode="External"/><Relationship Id="rId36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bav-astro.de/sfs/BAVM_link.php?BAVMnr=129" TargetMode="External"/><Relationship Id="rId19" Type="http://schemas.openxmlformats.org/officeDocument/2006/relationships/hyperlink" Target="http://www.bav-astro.de/sfs/BAVM_link.php?BAVMnr=129" TargetMode="External"/><Relationship Id="rId31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konkoly.hu/cgi-bin/IBVS?1192(BAVM" TargetMode="External"/><Relationship Id="rId9" Type="http://schemas.openxmlformats.org/officeDocument/2006/relationships/hyperlink" Target="http://www.bav-astro.de/sfs/BAVM_link.php?BAVMnr=129" TargetMode="External"/><Relationship Id="rId14" Type="http://schemas.openxmlformats.org/officeDocument/2006/relationships/hyperlink" Target="http://www.bav-astro.de/sfs/BAVM_link.php?BAVMnr=129" TargetMode="External"/><Relationship Id="rId22" Type="http://schemas.openxmlformats.org/officeDocument/2006/relationships/hyperlink" Target="http://www.bav-astro.de/sfs/BAVM_link.php?BAVMnr=129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bav-astro.de/sfs/BAVM_link.php?BAVMnr=172" TargetMode="External"/><Relationship Id="rId35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71"/>
  <sheetViews>
    <sheetView tabSelected="1" workbookViewId="0">
      <pane xSplit="14" ySplit="22" topLeftCell="O6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8.285156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4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58</v>
      </c>
    </row>
    <row r="2" spans="1:6" s="23" customFormat="1" ht="12.95" customHeight="1">
      <c r="A2" s="23" t="s">
        <v>26</v>
      </c>
      <c r="B2" s="57" t="s">
        <v>55</v>
      </c>
    </row>
    <row r="3" spans="1:6" s="23" customFormat="1" ht="12.95" customHeight="1"/>
    <row r="4" spans="1:6" s="23" customFormat="1" ht="12.95" customHeight="1">
      <c r="A4" s="58" t="s">
        <v>0</v>
      </c>
      <c r="C4" s="59">
        <v>17815.560000000001</v>
      </c>
      <c r="D4" s="60">
        <v>1.1706479999999999</v>
      </c>
    </row>
    <row r="5" spans="1:6" s="23" customFormat="1" ht="12.95" customHeight="1">
      <c r="A5" s="61" t="s">
        <v>64</v>
      </c>
      <c r="C5" s="62">
        <v>-9.5</v>
      </c>
      <c r="D5" s="23" t="s">
        <v>65</v>
      </c>
    </row>
    <row r="6" spans="1:6" s="23" customFormat="1" ht="12.95" customHeight="1">
      <c r="A6" s="58" t="s">
        <v>1</v>
      </c>
    </row>
    <row r="7" spans="1:6" s="23" customFormat="1" ht="12.95" customHeight="1">
      <c r="A7" s="23" t="s">
        <v>2</v>
      </c>
      <c r="C7" s="23">
        <f>+C4</f>
        <v>17815.560000000001</v>
      </c>
      <c r="E7" s="23">
        <v>52520.735000000001</v>
      </c>
      <c r="F7" s="23" t="s">
        <v>314</v>
      </c>
    </row>
    <row r="8" spans="1:6" s="23" customFormat="1" ht="12.95" customHeight="1">
      <c r="A8" s="23" t="s">
        <v>3</v>
      </c>
      <c r="C8" s="23">
        <v>2.3412959999999998</v>
      </c>
      <c r="E8" s="23">
        <v>21.071749000000001</v>
      </c>
      <c r="F8" s="23" t="s">
        <v>314</v>
      </c>
    </row>
    <row r="9" spans="1:6" s="23" customFormat="1" ht="12.95" customHeight="1">
      <c r="A9" s="63" t="s">
        <v>62</v>
      </c>
      <c r="B9" s="63"/>
      <c r="C9" s="64">
        <v>21</v>
      </c>
      <c r="D9" s="64">
        <v>21</v>
      </c>
    </row>
    <row r="10" spans="1:6" s="23" customFormat="1" ht="12.95" customHeight="1" thickBot="1">
      <c r="C10" s="65" t="s">
        <v>47</v>
      </c>
      <c r="D10" s="65" t="s">
        <v>48</v>
      </c>
    </row>
    <row r="11" spans="1:6" s="23" customFormat="1" ht="12.95" customHeight="1">
      <c r="A11" s="23" t="s">
        <v>16</v>
      </c>
      <c r="C11" s="66">
        <f ca="1">INTERCEPT(INDIRECT(C14):R$935,INDIRECT(C13):$F$935)</f>
        <v>5.3025933859073004E-3</v>
      </c>
      <c r="D11" s="66">
        <f ca="1">INTERCEPT(INDIRECT(D14):S$935,INDIRECT(D13):$F$935)</f>
        <v>-0.12444761795255485</v>
      </c>
      <c r="E11" s="63" t="s">
        <v>66</v>
      </c>
      <c r="F11" s="23">
        <v>1</v>
      </c>
    </row>
    <row r="12" spans="1:6" s="23" customFormat="1" ht="12.95" customHeight="1">
      <c r="A12" s="23" t="s">
        <v>17</v>
      </c>
      <c r="C12" s="66">
        <f ca="1">SLOPE(INDIRECT(C14):R$935,INDIRECT(C13):$F$935)</f>
        <v>9.412633286359868E-6</v>
      </c>
      <c r="D12" s="66">
        <f ca="1">SLOPE(INDIRECT(D14):S$935,INDIRECT(D13):$F$935)</f>
        <v>9.0559613906784591E-6</v>
      </c>
      <c r="E12" s="63" t="s">
        <v>67</v>
      </c>
      <c r="F12" s="67">
        <f ca="1">NOW()+15018.5+$C$5/24</f>
        <v>60372.674460416667</v>
      </c>
    </row>
    <row r="13" spans="1:6" s="23" customFormat="1" ht="12.95" customHeight="1">
      <c r="C13" s="64" t="str">
        <f>"F"&amp;C9</f>
        <v>F21</v>
      </c>
      <c r="D13" s="64" t="str">
        <f>"F"&amp;D9</f>
        <v>F21</v>
      </c>
      <c r="E13" s="63" t="s">
        <v>68</v>
      </c>
      <c r="F13" s="67">
        <f ca="1">ROUND(2*(F12-$C$7)/$C$8,0)/2+F11</f>
        <v>18177.5</v>
      </c>
    </row>
    <row r="14" spans="1:6" s="23" customFormat="1" ht="12.95" customHeight="1">
      <c r="A14" s="23" t="s">
        <v>25</v>
      </c>
      <c r="C14" s="64" t="str">
        <f>"R"&amp;C9</f>
        <v>R21</v>
      </c>
      <c r="D14" s="64" t="str">
        <f>"S"&amp;D9</f>
        <v>S21</v>
      </c>
      <c r="E14" s="63" t="s">
        <v>69</v>
      </c>
      <c r="F14" s="66">
        <f ca="1">ROUND(2*(F12-$C$15)/$C$16,0)/2+F11</f>
        <v>1345.5</v>
      </c>
    </row>
    <row r="15" spans="1:6" s="23" customFormat="1" ht="12.95" customHeight="1">
      <c r="A15" s="68" t="s">
        <v>18</v>
      </c>
      <c r="C15" s="69">
        <f ca="1">($C7+C11)+($C8+C12)*INT(MAX($F21:$F3533))</f>
        <v>57224.418008036861</v>
      </c>
      <c r="D15" s="69">
        <f ca="1">($C7+D11)+($C8+D12)*INT(MAX($F21:$F3533))</f>
        <v>57224.282254324171</v>
      </c>
      <c r="E15" s="63" t="s">
        <v>70</v>
      </c>
      <c r="F15" s="70">
        <f ca="1">+$C$15+$C$16*F14-15018.5-$C$5/24</f>
        <v>45356.540274068284</v>
      </c>
    </row>
    <row r="16" spans="1:6" s="23" customFormat="1" ht="12.95" customHeight="1">
      <c r="A16" s="58" t="s">
        <v>4</v>
      </c>
      <c r="C16" s="71">
        <f ca="1">+$C8+C12</f>
        <v>2.3413054126332864</v>
      </c>
      <c r="D16" s="66">
        <f ca="1">+$C8+D12</f>
        <v>2.3413050559613904</v>
      </c>
    </row>
    <row r="17" spans="1:22" s="23" customFormat="1" ht="12.95" customHeight="1" thickBot="1">
      <c r="A17" s="63" t="s">
        <v>60</v>
      </c>
      <c r="C17" s="23">
        <f>COUNT(C21:C2190)</f>
        <v>62</v>
      </c>
    </row>
    <row r="18" spans="1:22" s="23" customFormat="1" ht="12.95" customHeight="1" thickTop="1" thickBot="1">
      <c r="A18" s="58" t="s">
        <v>56</v>
      </c>
      <c r="C18" s="72">
        <f ca="1">+C15</f>
        <v>57224.418008036861</v>
      </c>
      <c r="D18" s="73">
        <f ca="1">+C16</f>
        <v>2.3413054126332864</v>
      </c>
      <c r="E18" s="74">
        <f>R19</f>
        <v>27</v>
      </c>
    </row>
    <row r="19" spans="1:22" s="23" customFormat="1" ht="12.95" customHeight="1" thickBot="1">
      <c r="A19" s="58" t="s">
        <v>57</v>
      </c>
      <c r="C19" s="75">
        <f ca="1">D15</f>
        <v>57224.282254324171</v>
      </c>
      <c r="D19" s="76">
        <f ca="1">D16</f>
        <v>2.3413050559613904</v>
      </c>
      <c r="E19" s="74">
        <f>S19</f>
        <v>29</v>
      </c>
      <c r="R19" s="23">
        <f>COUNT(R21:R891)</f>
        <v>27</v>
      </c>
      <c r="S19" s="23">
        <f>COUNT(S21:S891)</f>
        <v>29</v>
      </c>
    </row>
    <row r="20" spans="1:22" s="23" customFormat="1" ht="12.95" customHeight="1" thickBot="1">
      <c r="A20" s="65" t="s">
        <v>6</v>
      </c>
      <c r="B20" s="65" t="s">
        <v>7</v>
      </c>
      <c r="C20" s="65" t="s">
        <v>8</v>
      </c>
      <c r="D20" s="65" t="s">
        <v>13</v>
      </c>
      <c r="E20" s="65" t="s">
        <v>9</v>
      </c>
      <c r="F20" s="65" t="s">
        <v>10</v>
      </c>
      <c r="G20" s="65" t="s">
        <v>11</v>
      </c>
      <c r="H20" s="77" t="s">
        <v>12</v>
      </c>
      <c r="I20" s="77" t="s">
        <v>313</v>
      </c>
      <c r="J20" s="77" t="s">
        <v>312</v>
      </c>
      <c r="K20" s="77" t="s">
        <v>81</v>
      </c>
      <c r="L20" s="77" t="s">
        <v>27</v>
      </c>
      <c r="M20" s="77" t="s">
        <v>28</v>
      </c>
      <c r="N20" s="77" t="s">
        <v>29</v>
      </c>
      <c r="O20" s="77" t="s">
        <v>49</v>
      </c>
      <c r="P20" s="78" t="s">
        <v>50</v>
      </c>
      <c r="Q20" s="65" t="s">
        <v>15</v>
      </c>
      <c r="R20" s="79" t="s">
        <v>311</v>
      </c>
      <c r="S20" s="79" t="s">
        <v>310</v>
      </c>
      <c r="U20" s="80" t="s">
        <v>309</v>
      </c>
    </row>
    <row r="21" spans="1:22" s="23" customFormat="1" ht="12.95" customHeight="1">
      <c r="A21" s="22" t="s">
        <v>72</v>
      </c>
      <c r="B21" s="37" t="s">
        <v>14</v>
      </c>
      <c r="C21" s="22">
        <v>15729.459000000001</v>
      </c>
      <c r="D21" s="22" t="s">
        <v>73</v>
      </c>
      <c r="E21" s="23">
        <f t="shared" ref="E21:E52" si="0">+(C21-C$7)/C$8</f>
        <v>-891.0026754412944</v>
      </c>
      <c r="F21" s="23">
        <f t="shared" ref="F21:F52" si="1">ROUND(2*E21,0)/2</f>
        <v>-891</v>
      </c>
      <c r="G21" s="23">
        <f t="shared" ref="G21:G26" si="2">+C21-(C$7+F21*C$8)</f>
        <v>-6.2640000014653197E-3</v>
      </c>
      <c r="H21" s="81"/>
      <c r="I21" s="82"/>
      <c r="J21" s="83">
        <f>G21</f>
        <v>-6.2640000014653197E-3</v>
      </c>
      <c r="O21" s="23">
        <f ca="1">+C$11+C$12*F21</f>
        <v>-3.0840628722393418E-3</v>
      </c>
      <c r="P21" s="23">
        <f t="shared" ref="P21:P52" ca="1" si="3">+D$11+D$12*$F21</f>
        <v>-0.13251647955164936</v>
      </c>
      <c r="Q21" s="84">
        <f t="shared" ref="Q21:Q52" si="4">+C21-15018.5</f>
        <v>710.95900000000074</v>
      </c>
      <c r="R21" s="23">
        <f>G21</f>
        <v>-6.2640000014653197E-3</v>
      </c>
      <c r="V21" s="83">
        <f t="shared" ref="V21:V52" si="5">IF(F21=INT(F21),1,2)</f>
        <v>1</v>
      </c>
    </row>
    <row r="22" spans="1:22" s="23" customFormat="1" ht="12.95" customHeight="1">
      <c r="A22" s="23" t="s">
        <v>46</v>
      </c>
      <c r="B22" s="19" t="s">
        <v>52</v>
      </c>
      <c r="C22" s="25">
        <v>15729.462</v>
      </c>
      <c r="D22" s="25">
        <v>0.02</v>
      </c>
      <c r="E22" s="23">
        <f t="shared" si="0"/>
        <v>-891.00139409967892</v>
      </c>
      <c r="F22" s="23">
        <f t="shared" si="1"/>
        <v>-891</v>
      </c>
      <c r="G22" s="23">
        <f t="shared" si="2"/>
        <v>-3.2640000026731286E-3</v>
      </c>
      <c r="H22" s="81"/>
      <c r="I22" s="82"/>
      <c r="J22" s="83">
        <f>G22</f>
        <v>-3.2640000026731286E-3</v>
      </c>
      <c r="O22" s="23">
        <f ca="1">+C$11+C$12*$F22</f>
        <v>-3.0840628722393418E-3</v>
      </c>
      <c r="P22" s="23">
        <f t="shared" ca="1" si="3"/>
        <v>-0.13251647955164936</v>
      </c>
      <c r="Q22" s="84">
        <f t="shared" si="4"/>
        <v>710.96199999999953</v>
      </c>
      <c r="R22" s="23">
        <v>-3.2640000026731286E-3</v>
      </c>
      <c r="V22" s="83">
        <f t="shared" si="5"/>
        <v>1</v>
      </c>
    </row>
    <row r="23" spans="1:22" s="23" customFormat="1" ht="12.95" customHeight="1">
      <c r="A23" s="85" t="s">
        <v>46</v>
      </c>
      <c r="B23" s="19" t="s">
        <v>52</v>
      </c>
      <c r="C23" s="25">
        <v>16635.541000000001</v>
      </c>
      <c r="D23" s="25">
        <v>1.4E-2</v>
      </c>
      <c r="E23" s="23">
        <f t="shared" si="0"/>
        <v>-504.00248409427957</v>
      </c>
      <c r="F23" s="23">
        <f t="shared" si="1"/>
        <v>-504</v>
      </c>
      <c r="G23" s="23">
        <f t="shared" si="2"/>
        <v>-5.8160000007774215E-3</v>
      </c>
      <c r="H23" s="81"/>
      <c r="I23" s="82"/>
      <c r="J23" s="83">
        <f>G23</f>
        <v>-5.8160000007774215E-3</v>
      </c>
      <c r="O23" s="23">
        <f t="shared" ref="O23:O54" ca="1" si="6">+C$11+C$12*F23</f>
        <v>5.586262095819269E-4</v>
      </c>
      <c r="P23" s="23">
        <f t="shared" ca="1" si="3"/>
        <v>-0.1290118224934568</v>
      </c>
      <c r="Q23" s="84">
        <f t="shared" si="4"/>
        <v>1617.0410000000011</v>
      </c>
      <c r="R23" s="23">
        <v>-5.8160000007774215E-3</v>
      </c>
      <c r="V23" s="83">
        <f t="shared" si="5"/>
        <v>1</v>
      </c>
    </row>
    <row r="24" spans="1:22" s="23" customFormat="1" ht="12.95" customHeight="1">
      <c r="A24" s="85" t="s">
        <v>46</v>
      </c>
      <c r="B24" s="83"/>
      <c r="C24" s="25">
        <v>17478.414000000001</v>
      </c>
      <c r="D24" s="25">
        <v>1.4E-2</v>
      </c>
      <c r="E24" s="23">
        <f t="shared" si="0"/>
        <v>-143.99973348094417</v>
      </c>
      <c r="F24" s="23">
        <f t="shared" si="1"/>
        <v>-144</v>
      </c>
      <c r="G24" s="23">
        <f t="shared" si="2"/>
        <v>6.2400000024354085E-4</v>
      </c>
      <c r="H24" s="81"/>
      <c r="I24" s="82"/>
      <c r="J24" s="83">
        <f>G24</f>
        <v>6.2400000024354085E-4</v>
      </c>
      <c r="O24" s="23">
        <f t="shared" ca="1" si="6"/>
        <v>3.9471741926714789E-3</v>
      </c>
      <c r="P24" s="23">
        <f t="shared" ca="1" si="3"/>
        <v>-0.12575167639281254</v>
      </c>
      <c r="Q24" s="84">
        <f t="shared" si="4"/>
        <v>2459.9140000000007</v>
      </c>
      <c r="R24" s="23">
        <v>6.2400000024354085E-4</v>
      </c>
      <c r="T24" s="66"/>
      <c r="V24" s="83">
        <f t="shared" si="5"/>
        <v>1</v>
      </c>
    </row>
    <row r="25" spans="1:22" s="23" customFormat="1" ht="12.95" customHeight="1">
      <c r="A25" s="22" t="s">
        <v>72</v>
      </c>
      <c r="B25" s="37" t="s">
        <v>14</v>
      </c>
      <c r="C25" s="22">
        <v>17478.444</v>
      </c>
      <c r="D25" s="22" t="s">
        <v>73</v>
      </c>
      <c r="E25" s="23">
        <f t="shared" si="0"/>
        <v>-143.98692006478541</v>
      </c>
      <c r="F25" s="23">
        <f t="shared" si="1"/>
        <v>-144</v>
      </c>
      <c r="G25" s="23">
        <f t="shared" si="2"/>
        <v>3.0623999999079388E-2</v>
      </c>
      <c r="H25" s="81"/>
      <c r="I25" s="82"/>
      <c r="J25" s="83">
        <f>G25</f>
        <v>3.0623999999079388E-2</v>
      </c>
      <c r="O25" s="23">
        <f t="shared" ca="1" si="6"/>
        <v>3.9471741926714789E-3</v>
      </c>
      <c r="P25" s="23">
        <f t="shared" ca="1" si="3"/>
        <v>-0.12575167639281254</v>
      </c>
      <c r="Q25" s="84">
        <f t="shared" si="4"/>
        <v>2459.9439999999995</v>
      </c>
      <c r="R25" s="23">
        <f>G25</f>
        <v>3.0623999999079388E-2</v>
      </c>
      <c r="V25" s="83">
        <f t="shared" si="5"/>
        <v>1</v>
      </c>
    </row>
    <row r="26" spans="1:22" s="23" customFormat="1" ht="12.95" customHeight="1">
      <c r="A26" s="85" t="s">
        <v>51</v>
      </c>
      <c r="B26" s="83"/>
      <c r="C26" s="25">
        <v>17815.560000000001</v>
      </c>
      <c r="D26" s="25" t="s">
        <v>14</v>
      </c>
      <c r="E26" s="23">
        <f t="shared" si="0"/>
        <v>0</v>
      </c>
      <c r="F26" s="23">
        <f t="shared" si="1"/>
        <v>0</v>
      </c>
      <c r="G26" s="23">
        <f t="shared" si="2"/>
        <v>0</v>
      </c>
      <c r="H26" s="83">
        <f>G26</f>
        <v>0</v>
      </c>
      <c r="I26" s="82"/>
      <c r="O26" s="23">
        <f t="shared" ca="1" si="6"/>
        <v>5.3025933859073004E-3</v>
      </c>
      <c r="P26" s="23">
        <f t="shared" ca="1" si="3"/>
        <v>-0.12444761795255485</v>
      </c>
      <c r="Q26" s="84">
        <f t="shared" si="4"/>
        <v>2797.0600000000013</v>
      </c>
      <c r="R26" s="23">
        <f t="shared" ref="R26:R51" si="7">G26</f>
        <v>0</v>
      </c>
      <c r="V26" s="83">
        <f t="shared" si="5"/>
        <v>1</v>
      </c>
    </row>
    <row r="27" spans="1:22" s="23" customFormat="1" ht="12.95" customHeight="1">
      <c r="A27" s="22" t="s">
        <v>72</v>
      </c>
      <c r="B27" s="37" t="s">
        <v>14</v>
      </c>
      <c r="C27" s="22">
        <v>20777.128000000001</v>
      </c>
      <c r="D27" s="22" t="s">
        <v>73</v>
      </c>
      <c r="E27" s="23">
        <f t="shared" si="0"/>
        <v>1264.9267755977883</v>
      </c>
      <c r="F27" s="23">
        <f t="shared" si="1"/>
        <v>1265</v>
      </c>
      <c r="H27" s="81"/>
      <c r="I27" s="82"/>
      <c r="J27" s="83"/>
      <c r="O27" s="23">
        <f t="shared" ca="1" si="6"/>
        <v>1.7209574493152531E-2</v>
      </c>
      <c r="P27" s="23">
        <f t="shared" ca="1" si="3"/>
        <v>-0.1129918267933466</v>
      </c>
      <c r="Q27" s="84">
        <f t="shared" si="4"/>
        <v>5758.6280000000006</v>
      </c>
      <c r="U27" s="23">
        <f>+C27-(C$7+F27*C$8)</f>
        <v>-0.17144000000189408</v>
      </c>
      <c r="V27" s="83">
        <f t="shared" si="5"/>
        <v>1</v>
      </c>
    </row>
    <row r="28" spans="1:22" s="23" customFormat="1" ht="12.95" customHeight="1">
      <c r="A28" s="22" t="s">
        <v>72</v>
      </c>
      <c r="B28" s="37" t="s">
        <v>14</v>
      </c>
      <c r="C28" s="22">
        <v>26307.473000000002</v>
      </c>
      <c r="D28" s="22" t="s">
        <v>73</v>
      </c>
      <c r="E28" s="23">
        <f t="shared" si="0"/>
        <v>3627.0138419063633</v>
      </c>
      <c r="F28" s="23">
        <f t="shared" si="1"/>
        <v>3627</v>
      </c>
      <c r="G28" s="23">
        <f>+C28-(C$7+F28*C$8)</f>
        <v>3.2408000002760673E-2</v>
      </c>
      <c r="H28" s="81"/>
      <c r="I28" s="82"/>
      <c r="J28" s="83">
        <f>G28</f>
        <v>3.2408000002760673E-2</v>
      </c>
      <c r="O28" s="23">
        <f t="shared" ca="1" si="6"/>
        <v>3.9442214315534539E-2</v>
      </c>
      <c r="P28" s="23">
        <f t="shared" ca="1" si="3"/>
        <v>-9.1601645988564073E-2</v>
      </c>
      <c r="Q28" s="84">
        <f t="shared" si="4"/>
        <v>11288.973000000002</v>
      </c>
      <c r="R28" s="23">
        <f t="shared" si="7"/>
        <v>3.2408000002760673E-2</v>
      </c>
      <c r="V28" s="83">
        <f t="shared" si="5"/>
        <v>1</v>
      </c>
    </row>
    <row r="29" spans="1:22" s="23" customFormat="1" ht="12.95" customHeight="1">
      <c r="A29" s="85" t="s">
        <v>46</v>
      </c>
      <c r="B29" s="19" t="s">
        <v>52</v>
      </c>
      <c r="C29" s="25">
        <v>26307.473999999998</v>
      </c>
      <c r="D29" s="25">
        <v>0.01</v>
      </c>
      <c r="E29" s="23">
        <f t="shared" si="0"/>
        <v>3627.0142690202338</v>
      </c>
      <c r="F29" s="23">
        <f t="shared" si="1"/>
        <v>3627</v>
      </c>
      <c r="G29" s="23">
        <f>+C29-(C$7+F29*C$8)</f>
        <v>3.3407999999326421E-2</v>
      </c>
      <c r="H29" s="81"/>
      <c r="I29" s="82"/>
      <c r="J29" s="83">
        <f>G29</f>
        <v>3.3407999999326421E-2</v>
      </c>
      <c r="O29" s="23">
        <f t="shared" ca="1" si="6"/>
        <v>3.9442214315534539E-2</v>
      </c>
      <c r="P29" s="23">
        <f t="shared" ca="1" si="3"/>
        <v>-9.1601645988564073E-2</v>
      </c>
      <c r="Q29" s="84">
        <f t="shared" si="4"/>
        <v>11288.973999999998</v>
      </c>
      <c r="R29" s="23">
        <f t="shared" si="7"/>
        <v>3.3407999999326421E-2</v>
      </c>
      <c r="V29" s="83">
        <f t="shared" si="5"/>
        <v>1</v>
      </c>
    </row>
    <row r="30" spans="1:22" s="23" customFormat="1" ht="12.95" customHeight="1">
      <c r="A30" s="22" t="s">
        <v>72</v>
      </c>
      <c r="B30" s="37" t="s">
        <v>14</v>
      </c>
      <c r="C30" s="22">
        <v>26307.474999999999</v>
      </c>
      <c r="D30" s="22" t="s">
        <v>73</v>
      </c>
      <c r="E30" s="23">
        <f t="shared" si="0"/>
        <v>3627.0146961341061</v>
      </c>
      <c r="F30" s="23">
        <f t="shared" si="1"/>
        <v>3627</v>
      </c>
      <c r="G30" s="23">
        <f>+C30-(C$7+F30*C$8)</f>
        <v>3.4407999999530148E-2</v>
      </c>
      <c r="H30" s="81"/>
      <c r="I30" s="82"/>
      <c r="J30" s="83">
        <f>G30</f>
        <v>3.4407999999530148E-2</v>
      </c>
      <c r="O30" s="23">
        <f t="shared" ca="1" si="6"/>
        <v>3.9442214315534539E-2</v>
      </c>
      <c r="P30" s="23">
        <f t="shared" ca="1" si="3"/>
        <v>-9.1601645988564073E-2</v>
      </c>
      <c r="Q30" s="84">
        <f t="shared" si="4"/>
        <v>11288.974999999999</v>
      </c>
      <c r="R30" s="23">
        <f t="shared" si="7"/>
        <v>3.4407999999530148E-2</v>
      </c>
      <c r="V30" s="83">
        <f t="shared" si="5"/>
        <v>1</v>
      </c>
    </row>
    <row r="31" spans="1:22" s="23" customFormat="1" ht="12.95" customHeight="1">
      <c r="A31" s="22" t="s">
        <v>72</v>
      </c>
      <c r="B31" s="37" t="s">
        <v>14</v>
      </c>
      <c r="C31" s="22">
        <v>28372.514999999999</v>
      </c>
      <c r="D31" s="22" t="s">
        <v>73</v>
      </c>
      <c r="E31" s="23">
        <f t="shared" si="0"/>
        <v>4509.0219263177314</v>
      </c>
      <c r="F31" s="23">
        <f t="shared" si="1"/>
        <v>4509</v>
      </c>
      <c r="G31" s="23">
        <f>+C31-(C$7+F31*C$8)</f>
        <v>5.1335999996808823E-2</v>
      </c>
      <c r="H31" s="81"/>
      <c r="I31" s="82"/>
      <c r="J31" s="83">
        <f>G31</f>
        <v>5.1335999996808823E-2</v>
      </c>
      <c r="O31" s="23">
        <f t="shared" ca="1" si="6"/>
        <v>4.7744156874103945E-2</v>
      </c>
      <c r="P31" s="23">
        <f t="shared" ca="1" si="3"/>
        <v>-8.3614288041985674E-2</v>
      </c>
      <c r="Q31" s="84">
        <f t="shared" si="4"/>
        <v>13354.014999999999</v>
      </c>
      <c r="R31" s="23">
        <f t="shared" si="7"/>
        <v>5.1335999996808823E-2</v>
      </c>
      <c r="V31" s="83">
        <f t="shared" si="5"/>
        <v>1</v>
      </c>
    </row>
    <row r="32" spans="1:22" s="23" customFormat="1" ht="12.95" customHeight="1">
      <c r="A32" s="85" t="s">
        <v>46</v>
      </c>
      <c r="B32" s="19" t="s">
        <v>52</v>
      </c>
      <c r="C32" s="25">
        <v>28372.517</v>
      </c>
      <c r="D32" s="25">
        <v>1.4E-2</v>
      </c>
      <c r="E32" s="23">
        <f t="shared" si="0"/>
        <v>4509.0227805454751</v>
      </c>
      <c r="F32" s="23">
        <f t="shared" si="1"/>
        <v>4509</v>
      </c>
      <c r="G32" s="23">
        <f>+C32-(C$7+F32*C$8)</f>
        <v>5.3335999997216277E-2</v>
      </c>
      <c r="H32" s="81"/>
      <c r="I32" s="82"/>
      <c r="J32" s="83">
        <f>G32</f>
        <v>5.3335999997216277E-2</v>
      </c>
      <c r="O32" s="23">
        <f t="shared" ca="1" si="6"/>
        <v>4.7744156874103945E-2</v>
      </c>
      <c r="P32" s="23">
        <f t="shared" ca="1" si="3"/>
        <v>-8.3614288041985674E-2</v>
      </c>
      <c r="Q32" s="84">
        <f t="shared" si="4"/>
        <v>13354.017</v>
      </c>
      <c r="R32" s="23">
        <f t="shared" si="7"/>
        <v>5.3335999997216277E-2</v>
      </c>
      <c r="V32" s="83">
        <f t="shared" si="5"/>
        <v>1</v>
      </c>
    </row>
    <row r="33" spans="1:22" s="23" customFormat="1" ht="12.95" customHeight="1">
      <c r="A33" s="85" t="s">
        <v>36</v>
      </c>
      <c r="B33" s="83"/>
      <c r="C33" s="25">
        <v>49624.394</v>
      </c>
      <c r="D33" s="25">
        <v>4.0000000000000001E-3</v>
      </c>
      <c r="E33" s="23">
        <f t="shared" si="0"/>
        <v>13585.99425275574</v>
      </c>
      <c r="F33" s="23">
        <f t="shared" si="1"/>
        <v>13586</v>
      </c>
      <c r="H33" s="81"/>
      <c r="I33" s="83"/>
      <c r="O33" s="23">
        <f t="shared" ca="1" si="6"/>
        <v>0.13318262921439247</v>
      </c>
      <c r="P33" s="23">
        <f t="shared" ca="1" si="3"/>
        <v>-1.4133264987973015E-3</v>
      </c>
      <c r="Q33" s="84">
        <f t="shared" si="4"/>
        <v>34605.894</v>
      </c>
      <c r="T33" s="66"/>
      <c r="U33" s="23">
        <f>+C33-(C$7+F33*C$8)</f>
        <v>-1.3456000000587665E-2</v>
      </c>
      <c r="V33" s="83">
        <f t="shared" si="5"/>
        <v>1</v>
      </c>
    </row>
    <row r="34" spans="1:22" s="23" customFormat="1" ht="12.95" customHeight="1">
      <c r="A34" s="85" t="s">
        <v>37</v>
      </c>
      <c r="B34" s="83"/>
      <c r="C34" s="25">
        <v>49631.402000000002</v>
      </c>
      <c r="D34" s="25">
        <v>5.0000000000000001E-3</v>
      </c>
      <c r="E34" s="23">
        <f t="shared" si="0"/>
        <v>13588.987466770543</v>
      </c>
      <c r="F34" s="23">
        <f t="shared" si="1"/>
        <v>13589</v>
      </c>
      <c r="H34" s="81"/>
      <c r="I34" s="83"/>
      <c r="O34" s="23">
        <f t="shared" ca="1" si="6"/>
        <v>0.13321086711425154</v>
      </c>
      <c r="P34" s="23">
        <f t="shared" ca="1" si="3"/>
        <v>-1.3861586146252658E-3</v>
      </c>
      <c r="Q34" s="84">
        <f t="shared" si="4"/>
        <v>34612.902000000002</v>
      </c>
      <c r="T34" s="66"/>
      <c r="U34" s="23">
        <f>+C34-(C$7+F34*C$8)</f>
        <v>-2.9343999995035119E-2</v>
      </c>
      <c r="V34" s="83">
        <f t="shared" si="5"/>
        <v>1</v>
      </c>
    </row>
    <row r="35" spans="1:22" s="23" customFormat="1" ht="12.95" customHeight="1">
      <c r="A35" s="85" t="s">
        <v>40</v>
      </c>
      <c r="B35" s="83"/>
      <c r="C35" s="25">
        <v>50701.368000000002</v>
      </c>
      <c r="D35" s="25">
        <v>5.0000000000000001E-3</v>
      </c>
      <c r="E35" s="23">
        <f t="shared" si="0"/>
        <v>14045.984787912339</v>
      </c>
      <c r="F35" s="23">
        <f t="shared" si="1"/>
        <v>14046</v>
      </c>
      <c r="H35" s="81"/>
      <c r="I35" s="83"/>
      <c r="O35" s="23">
        <f t="shared" ca="1" si="6"/>
        <v>0.137512440526118</v>
      </c>
      <c r="P35" s="23">
        <f t="shared" ca="1" si="3"/>
        <v>2.752415740914782E-3</v>
      </c>
      <c r="Q35" s="84">
        <f t="shared" si="4"/>
        <v>35682.868000000002</v>
      </c>
      <c r="T35" s="66"/>
      <c r="U35" s="23">
        <f>+C35-(C$7+F35*C$8)</f>
        <v>-3.5615999993751757E-2</v>
      </c>
      <c r="V35" s="83">
        <f t="shared" si="5"/>
        <v>1</v>
      </c>
    </row>
    <row r="36" spans="1:22">
      <c r="A36" s="21" t="s">
        <v>45</v>
      </c>
      <c r="B36" s="6"/>
      <c r="C36" s="30">
        <v>50708.560799999999</v>
      </c>
      <c r="D36" s="30">
        <v>2E-3</v>
      </c>
      <c r="E36">
        <f t="shared" si="0"/>
        <v>14049.056932570678</v>
      </c>
      <c r="F36">
        <f t="shared" si="1"/>
        <v>14049</v>
      </c>
      <c r="G36">
        <f t="shared" ref="G36:G61" si="8">+C36-(C$7+F36*C$8)</f>
        <v>0.13329600000724895</v>
      </c>
      <c r="H36" s="12"/>
      <c r="I36" s="6">
        <f>G36</f>
        <v>0.13329600000724895</v>
      </c>
      <c r="O36">
        <f t="shared" ca="1" si="6"/>
        <v>0.13754067842597709</v>
      </c>
      <c r="P36">
        <f t="shared" ca="1" si="3"/>
        <v>2.7795836250868178E-3</v>
      </c>
      <c r="Q36" s="2">
        <f t="shared" si="4"/>
        <v>35690.060799999999</v>
      </c>
      <c r="R36">
        <f t="shared" si="7"/>
        <v>0.13329600000724895</v>
      </c>
      <c r="V36" s="6">
        <f t="shared" si="5"/>
        <v>1</v>
      </c>
    </row>
    <row r="37" spans="1:22">
      <c r="A37" s="21" t="s">
        <v>46</v>
      </c>
      <c r="B37" s="6"/>
      <c r="C37" s="30">
        <v>50708.562100000003</v>
      </c>
      <c r="D37" s="30">
        <v>1.4E-3</v>
      </c>
      <c r="E37">
        <f t="shared" si="0"/>
        <v>14049.057487818713</v>
      </c>
      <c r="F37">
        <f t="shared" si="1"/>
        <v>14049</v>
      </c>
      <c r="G37">
        <f t="shared" si="8"/>
        <v>0.13459600001078798</v>
      </c>
      <c r="H37" s="12"/>
      <c r="I37" s="6">
        <f>G37</f>
        <v>0.13459600001078798</v>
      </c>
      <c r="O37">
        <f t="shared" ca="1" si="6"/>
        <v>0.13754067842597709</v>
      </c>
      <c r="P37">
        <f t="shared" ca="1" si="3"/>
        <v>2.7795836250868178E-3</v>
      </c>
      <c r="Q37" s="2">
        <f t="shared" si="4"/>
        <v>35690.062100000003</v>
      </c>
      <c r="R37">
        <f t="shared" si="7"/>
        <v>0.13459600001078798</v>
      </c>
      <c r="V37" s="6">
        <f t="shared" si="5"/>
        <v>1</v>
      </c>
    </row>
    <row r="38" spans="1:22">
      <c r="A38" s="21" t="s">
        <v>46</v>
      </c>
      <c r="B38" s="6"/>
      <c r="C38" s="30">
        <v>50708.562599999997</v>
      </c>
      <c r="D38" s="30">
        <v>5.0000000000000001E-3</v>
      </c>
      <c r="E38">
        <f t="shared" si="0"/>
        <v>14049.057701375647</v>
      </c>
      <c r="F38">
        <f t="shared" si="1"/>
        <v>14049</v>
      </c>
      <c r="G38">
        <f t="shared" si="8"/>
        <v>0.13509600000543287</v>
      </c>
      <c r="H38" s="12"/>
      <c r="I38" s="6">
        <f>G38</f>
        <v>0.13509600000543287</v>
      </c>
      <c r="O38">
        <f t="shared" ca="1" si="6"/>
        <v>0.13754067842597709</v>
      </c>
      <c r="P38">
        <f t="shared" ca="1" si="3"/>
        <v>2.7795836250868178E-3</v>
      </c>
      <c r="Q38" s="2">
        <f t="shared" si="4"/>
        <v>35690.062599999997</v>
      </c>
      <c r="R38">
        <f t="shared" si="7"/>
        <v>0.13509600000543287</v>
      </c>
      <c r="V38" s="6">
        <f t="shared" si="5"/>
        <v>1</v>
      </c>
    </row>
    <row r="39" spans="1:22">
      <c r="A39" s="21" t="s">
        <v>46</v>
      </c>
      <c r="B39" s="19" t="s">
        <v>52</v>
      </c>
      <c r="C39" s="30">
        <v>50982.493999999999</v>
      </c>
      <c r="D39" s="30">
        <v>0.01</v>
      </c>
      <c r="E39">
        <f t="shared" si="0"/>
        <v>14166.057602285229</v>
      </c>
      <c r="F39">
        <f t="shared" si="1"/>
        <v>14166</v>
      </c>
      <c r="G39">
        <f t="shared" si="8"/>
        <v>0.13486399999965215</v>
      </c>
      <c r="H39" s="12"/>
      <c r="I39" s="6">
        <f>G39</f>
        <v>0.13486399999965215</v>
      </c>
      <c r="O39">
        <f t="shared" ca="1" si="6"/>
        <v>0.1386419565204812</v>
      </c>
      <c r="P39">
        <f t="shared" ca="1" si="3"/>
        <v>3.839131107796212E-3</v>
      </c>
      <c r="Q39" s="2">
        <f t="shared" si="4"/>
        <v>35963.993999999999</v>
      </c>
      <c r="R39">
        <f t="shared" si="7"/>
        <v>0.13486399999965215</v>
      </c>
      <c r="V39" s="6">
        <f t="shared" si="5"/>
        <v>1</v>
      </c>
    </row>
    <row r="40" spans="1:22">
      <c r="A40" s="21" t="s">
        <v>46</v>
      </c>
      <c r="B40" s="19" t="s">
        <v>52</v>
      </c>
      <c r="C40" s="30">
        <v>51045.713400000001</v>
      </c>
      <c r="D40" s="30">
        <v>3.5000000000000001E-3</v>
      </c>
      <c r="E40">
        <f t="shared" si="0"/>
        <v>14193.059485003178</v>
      </c>
      <c r="F40">
        <f t="shared" si="1"/>
        <v>14193</v>
      </c>
      <c r="G40">
        <f t="shared" si="8"/>
        <v>0.13927200000762241</v>
      </c>
      <c r="H40" s="12"/>
      <c r="I40" s="6">
        <f>G40</f>
        <v>0.13927200000762241</v>
      </c>
      <c r="O40">
        <f t="shared" ca="1" si="6"/>
        <v>0.1388960976192129</v>
      </c>
      <c r="P40">
        <f t="shared" ca="1" si="3"/>
        <v>4.083642065344506E-3</v>
      </c>
      <c r="Q40" s="2">
        <f t="shared" si="4"/>
        <v>36027.213400000001</v>
      </c>
      <c r="R40">
        <f t="shared" si="7"/>
        <v>0.13927200000762241</v>
      </c>
      <c r="V40" s="6">
        <f t="shared" si="5"/>
        <v>1</v>
      </c>
    </row>
    <row r="41" spans="1:22">
      <c r="A41" s="21" t="s">
        <v>46</v>
      </c>
      <c r="B41" s="19" t="s">
        <v>52</v>
      </c>
      <c r="C41" s="30">
        <v>51319.646999999997</v>
      </c>
      <c r="D41" s="30">
        <v>6.0000000000000001E-3</v>
      </c>
      <c r="E41">
        <f t="shared" si="0"/>
        <v>14310.06032556328</v>
      </c>
      <c r="F41">
        <f t="shared" si="1"/>
        <v>14310</v>
      </c>
      <c r="G41">
        <f t="shared" si="8"/>
        <v>0.14123999999719672</v>
      </c>
      <c r="H41" s="12"/>
      <c r="I41" s="6">
        <f>G41</f>
        <v>0.14123999999719672</v>
      </c>
      <c r="O41">
        <f t="shared" ca="1" si="6"/>
        <v>0.13999737571371701</v>
      </c>
      <c r="P41">
        <f t="shared" ca="1" si="3"/>
        <v>5.1431895480539003E-3</v>
      </c>
      <c r="Q41" s="2">
        <f t="shared" si="4"/>
        <v>36301.146999999997</v>
      </c>
      <c r="R41">
        <f t="shared" si="7"/>
        <v>0.14123999999719672</v>
      </c>
      <c r="V41" s="6">
        <f t="shared" si="5"/>
        <v>1</v>
      </c>
    </row>
    <row r="42" spans="1:22">
      <c r="A42" s="21" t="s">
        <v>46</v>
      </c>
      <c r="B42" s="19" t="s">
        <v>52</v>
      </c>
      <c r="C42" s="30">
        <v>51509.291299999997</v>
      </c>
      <c r="D42" s="30">
        <v>2.0999999999999999E-3</v>
      </c>
      <c r="E42">
        <f t="shared" si="0"/>
        <v>14391.060036834302</v>
      </c>
      <c r="F42">
        <f t="shared" si="1"/>
        <v>14391</v>
      </c>
      <c r="G42">
        <f t="shared" si="8"/>
        <v>0.14056400000117719</v>
      </c>
      <c r="H42" s="12"/>
      <c r="I42" s="6">
        <f>G42</f>
        <v>0.14056400000117719</v>
      </c>
      <c r="O42">
        <f t="shared" ca="1" si="6"/>
        <v>0.14075979900991217</v>
      </c>
      <c r="P42">
        <f t="shared" ca="1" si="3"/>
        <v>5.8767224206988655E-3</v>
      </c>
      <c r="Q42" s="2">
        <f t="shared" si="4"/>
        <v>36490.791299999997</v>
      </c>
      <c r="R42">
        <f t="shared" si="7"/>
        <v>0.14056400000117719</v>
      </c>
      <c r="V42" s="6">
        <f t="shared" si="5"/>
        <v>1</v>
      </c>
    </row>
    <row r="43" spans="1:22">
      <c r="A43" s="21" t="s">
        <v>46</v>
      </c>
      <c r="B43" s="19" t="s">
        <v>52</v>
      </c>
      <c r="C43" s="30">
        <v>51509.292999999998</v>
      </c>
      <c r="D43" s="30">
        <v>1E-3</v>
      </c>
      <c r="E43">
        <f t="shared" si="0"/>
        <v>14391.06076292788</v>
      </c>
      <c r="F43">
        <f t="shared" si="1"/>
        <v>14391</v>
      </c>
      <c r="G43">
        <f t="shared" si="8"/>
        <v>0.14226400000188733</v>
      </c>
      <c r="H43" s="12"/>
      <c r="I43" s="6">
        <f>G43</f>
        <v>0.14226400000188733</v>
      </c>
      <c r="O43">
        <f t="shared" ca="1" si="6"/>
        <v>0.14075979900991217</v>
      </c>
      <c r="P43">
        <f t="shared" ca="1" si="3"/>
        <v>5.8767224206988655E-3</v>
      </c>
      <c r="Q43" s="2">
        <f t="shared" si="4"/>
        <v>36490.792999999998</v>
      </c>
      <c r="R43">
        <f t="shared" si="7"/>
        <v>0.14226400000188733</v>
      </c>
      <c r="V43" s="6">
        <f t="shared" si="5"/>
        <v>1</v>
      </c>
    </row>
    <row r="44" spans="1:22">
      <c r="A44" s="55" t="s">
        <v>182</v>
      </c>
      <c r="B44" s="86" t="s">
        <v>52</v>
      </c>
      <c r="C44" s="56">
        <v>51509.294699999999</v>
      </c>
      <c r="D44" s="30"/>
      <c r="E44">
        <f t="shared" si="0"/>
        <v>14391.061489021466</v>
      </c>
      <c r="F44">
        <f t="shared" si="1"/>
        <v>14391</v>
      </c>
      <c r="G44">
        <f t="shared" si="8"/>
        <v>0.14396400000259746</v>
      </c>
      <c r="H44" s="12"/>
      <c r="I44" s="11"/>
      <c r="L44" s="6">
        <f>G44</f>
        <v>0.14396400000259746</v>
      </c>
      <c r="O44">
        <f t="shared" ca="1" si="6"/>
        <v>0.14075979900991217</v>
      </c>
      <c r="P44">
        <f t="shared" ca="1" si="3"/>
        <v>5.8767224206988655E-3</v>
      </c>
      <c r="Q44" s="2">
        <f t="shared" si="4"/>
        <v>36490.794699999999</v>
      </c>
      <c r="R44">
        <f t="shared" si="7"/>
        <v>0.14396400000259746</v>
      </c>
      <c r="V44" s="6">
        <f t="shared" si="5"/>
        <v>1</v>
      </c>
    </row>
    <row r="45" spans="1:22">
      <c r="A45" s="22" t="s">
        <v>53</v>
      </c>
      <c r="B45" s="20"/>
      <c r="C45" s="26">
        <v>52141.4447</v>
      </c>
      <c r="D45" s="29">
        <v>5.9999999999999995E-4</v>
      </c>
      <c r="E45">
        <f t="shared" si="0"/>
        <v>14661.061523190574</v>
      </c>
      <c r="F45">
        <f t="shared" si="1"/>
        <v>14661</v>
      </c>
      <c r="G45">
        <f t="shared" si="8"/>
        <v>0.14404400000785245</v>
      </c>
      <c r="H45" s="12"/>
      <c r="I45" s="11"/>
      <c r="K45" s="6">
        <f>G45</f>
        <v>0.14404400000785245</v>
      </c>
      <c r="O45">
        <f t="shared" ca="1" si="6"/>
        <v>0.14330120999722931</v>
      </c>
      <c r="P45">
        <f t="shared" ca="1" si="3"/>
        <v>8.3218319961820275E-3</v>
      </c>
      <c r="Q45" s="2">
        <f t="shared" si="4"/>
        <v>37122.9447</v>
      </c>
      <c r="R45">
        <f t="shared" si="7"/>
        <v>0.14404400000785245</v>
      </c>
      <c r="V45" s="6">
        <f t="shared" si="5"/>
        <v>1</v>
      </c>
    </row>
    <row r="46" spans="1:22">
      <c r="A46" s="22" t="s">
        <v>53</v>
      </c>
      <c r="B46" s="37" t="s">
        <v>52</v>
      </c>
      <c r="C46" s="22">
        <v>52141.4447</v>
      </c>
      <c r="D46" s="22">
        <v>5.9999999999999995E-4</v>
      </c>
      <c r="E46">
        <f t="shared" si="0"/>
        <v>14661.061523190574</v>
      </c>
      <c r="F46">
        <f t="shared" si="1"/>
        <v>14661</v>
      </c>
      <c r="G46">
        <f t="shared" si="8"/>
        <v>0.14404400000785245</v>
      </c>
      <c r="H46" s="12"/>
      <c r="I46" s="11"/>
      <c r="K46" s="6">
        <f>G46</f>
        <v>0.14404400000785245</v>
      </c>
      <c r="O46">
        <f t="shared" ca="1" si="6"/>
        <v>0.14330120999722931</v>
      </c>
      <c r="P46">
        <f t="shared" ca="1" si="3"/>
        <v>8.3218319961820275E-3</v>
      </c>
      <c r="Q46" s="2">
        <f t="shared" si="4"/>
        <v>37122.9447</v>
      </c>
      <c r="R46">
        <f t="shared" si="7"/>
        <v>0.14404400000785245</v>
      </c>
      <c r="V46" s="6">
        <f t="shared" si="5"/>
        <v>1</v>
      </c>
    </row>
    <row r="47" spans="1:22">
      <c r="A47" s="23" t="s">
        <v>54</v>
      </c>
      <c r="B47" s="87"/>
      <c r="C47" s="31">
        <v>52984.3148</v>
      </c>
      <c r="D47" s="31">
        <v>1.5E-3</v>
      </c>
      <c r="E47">
        <f t="shared" si="0"/>
        <v>15021.06303517368</v>
      </c>
      <c r="F47">
        <f t="shared" si="1"/>
        <v>15021</v>
      </c>
      <c r="G47">
        <f t="shared" si="8"/>
        <v>0.14758399999846006</v>
      </c>
      <c r="H47" s="12"/>
      <c r="I47" s="11"/>
      <c r="K47" s="6">
        <f>G47</f>
        <v>0.14758399999846006</v>
      </c>
      <c r="O47">
        <f t="shared" ca="1" si="6"/>
        <v>0.14668975798031889</v>
      </c>
      <c r="P47">
        <f t="shared" ca="1" si="3"/>
        <v>1.158197809682629E-2</v>
      </c>
      <c r="Q47" s="2">
        <f t="shared" si="4"/>
        <v>37965.8148</v>
      </c>
      <c r="R47">
        <f t="shared" si="7"/>
        <v>0.14758399999846006</v>
      </c>
      <c r="V47" s="6">
        <f t="shared" si="5"/>
        <v>1</v>
      </c>
    </row>
    <row r="48" spans="1:22">
      <c r="A48" s="22" t="s">
        <v>54</v>
      </c>
      <c r="B48" s="37" t="s">
        <v>52</v>
      </c>
      <c r="C48" s="22">
        <v>52984.3148</v>
      </c>
      <c r="D48" s="22">
        <v>1.5E-3</v>
      </c>
      <c r="E48">
        <f t="shared" si="0"/>
        <v>15021.06303517368</v>
      </c>
      <c r="F48">
        <f t="shared" si="1"/>
        <v>15021</v>
      </c>
      <c r="G48">
        <f t="shared" si="8"/>
        <v>0.14758399999846006</v>
      </c>
      <c r="H48" s="12"/>
      <c r="I48" s="11"/>
      <c r="K48" s="6">
        <f>G48</f>
        <v>0.14758399999846006</v>
      </c>
      <c r="O48">
        <f t="shared" ca="1" si="6"/>
        <v>0.14668975798031889</v>
      </c>
      <c r="P48">
        <f t="shared" ca="1" si="3"/>
        <v>1.158197809682629E-2</v>
      </c>
      <c r="Q48" s="2">
        <f t="shared" si="4"/>
        <v>37965.8148</v>
      </c>
      <c r="R48">
        <f t="shared" si="7"/>
        <v>0.14758399999846006</v>
      </c>
      <c r="V48" s="6">
        <f t="shared" si="5"/>
        <v>1</v>
      </c>
    </row>
    <row r="49" spans="1:22">
      <c r="A49" s="55" t="s">
        <v>288</v>
      </c>
      <c r="B49" s="86" t="s">
        <v>52</v>
      </c>
      <c r="C49" s="56">
        <v>55112.5622</v>
      </c>
      <c r="D49" s="30"/>
      <c r="E49">
        <f t="shared" si="0"/>
        <v>15930.067022708792</v>
      </c>
      <c r="F49">
        <f t="shared" si="1"/>
        <v>15930</v>
      </c>
      <c r="G49">
        <f t="shared" si="8"/>
        <v>0.15692000000854023</v>
      </c>
      <c r="H49" s="12"/>
      <c r="I49" s="11"/>
      <c r="J49" s="6">
        <f>G49</f>
        <v>0.15692000000854023</v>
      </c>
      <c r="O49">
        <f t="shared" ca="1" si="6"/>
        <v>0.15524584163762001</v>
      </c>
      <c r="P49">
        <f t="shared" ca="1" si="3"/>
        <v>1.9813847000953011E-2</v>
      </c>
      <c r="Q49" s="2">
        <f t="shared" si="4"/>
        <v>40094.0622</v>
      </c>
      <c r="R49">
        <f t="shared" si="7"/>
        <v>0.15692000000854023</v>
      </c>
      <c r="V49" s="6">
        <f t="shared" si="5"/>
        <v>1</v>
      </c>
    </row>
    <row r="50" spans="1:22">
      <c r="A50" s="34" t="s">
        <v>71</v>
      </c>
      <c r="B50" s="35" t="s">
        <v>52</v>
      </c>
      <c r="C50" s="36">
        <v>55112.56222</v>
      </c>
      <c r="D50" s="36">
        <v>1E-4</v>
      </c>
      <c r="E50">
        <f t="shared" si="0"/>
        <v>15930.067031251067</v>
      </c>
      <c r="F50">
        <f t="shared" si="1"/>
        <v>15930</v>
      </c>
      <c r="G50">
        <f t="shared" si="8"/>
        <v>0.15694000000803499</v>
      </c>
      <c r="H50" s="12"/>
      <c r="I50" s="11"/>
      <c r="K50" s="6">
        <f>G50</f>
        <v>0.15694000000803499</v>
      </c>
      <c r="O50">
        <f t="shared" ca="1" si="6"/>
        <v>0.15524584163762001</v>
      </c>
      <c r="P50">
        <f t="shared" ca="1" si="3"/>
        <v>1.9813847000953011E-2</v>
      </c>
      <c r="Q50" s="2">
        <f t="shared" si="4"/>
        <v>40094.06222</v>
      </c>
      <c r="R50">
        <f t="shared" si="7"/>
        <v>0.15694000000803499</v>
      </c>
      <c r="V50" s="6">
        <f t="shared" si="5"/>
        <v>1</v>
      </c>
    </row>
    <row r="51" spans="1:22">
      <c r="A51" s="22" t="s">
        <v>75</v>
      </c>
      <c r="B51" s="37" t="s">
        <v>52</v>
      </c>
      <c r="C51" s="22">
        <v>55386.494500000001</v>
      </c>
      <c r="D51" s="22">
        <v>1E-4</v>
      </c>
      <c r="E51">
        <f t="shared" si="0"/>
        <v>16047.06730802086</v>
      </c>
      <c r="F51">
        <f t="shared" si="1"/>
        <v>16047</v>
      </c>
      <c r="G51">
        <f t="shared" si="8"/>
        <v>0.15758800000185147</v>
      </c>
      <c r="H51" s="12"/>
      <c r="I51" s="11"/>
      <c r="K51" s="6">
        <f>G51</f>
        <v>0.15758800000185147</v>
      </c>
      <c r="O51">
        <f t="shared" ca="1" si="6"/>
        <v>0.15634711973212409</v>
      </c>
      <c r="P51">
        <f t="shared" ca="1" si="3"/>
        <v>2.0873394483662377E-2</v>
      </c>
      <c r="Q51" s="2">
        <f t="shared" si="4"/>
        <v>40367.994500000001</v>
      </c>
      <c r="R51">
        <f t="shared" si="7"/>
        <v>0.15758800000185147</v>
      </c>
      <c r="V51" s="6">
        <f t="shared" si="5"/>
        <v>1</v>
      </c>
    </row>
    <row r="52" spans="1:22">
      <c r="A52" s="22" t="s">
        <v>46</v>
      </c>
      <c r="B52" s="19" t="s">
        <v>31</v>
      </c>
      <c r="C52" s="25">
        <v>16704.482</v>
      </c>
      <c r="D52" s="30"/>
      <c r="E52">
        <f t="shared" si="0"/>
        <v>-474.55682664643916</v>
      </c>
      <c r="F52">
        <f t="shared" si="1"/>
        <v>-474.5</v>
      </c>
      <c r="G52">
        <f t="shared" si="8"/>
        <v>-0.13304799999968964</v>
      </c>
      <c r="H52" s="12"/>
      <c r="I52" s="11"/>
      <c r="J52" s="6">
        <f>G52</f>
        <v>-0.13304799999968964</v>
      </c>
      <c r="O52">
        <f t="shared" ca="1" si="6"/>
        <v>8.3629889152954297E-4</v>
      </c>
      <c r="P52">
        <f t="shared" ca="1" si="3"/>
        <v>-0.12874467163243178</v>
      </c>
      <c r="Q52" s="2">
        <f t="shared" si="4"/>
        <v>1685.982</v>
      </c>
      <c r="S52">
        <f>G52</f>
        <v>-0.13304799999968964</v>
      </c>
      <c r="T52" s="18"/>
      <c r="V52" s="6">
        <f t="shared" si="5"/>
        <v>2</v>
      </c>
    </row>
    <row r="53" spans="1:22">
      <c r="A53" s="22" t="s">
        <v>46</v>
      </c>
      <c r="B53" s="19" t="s">
        <v>31</v>
      </c>
      <c r="C53" s="25">
        <v>17526.28</v>
      </c>
      <c r="D53" s="30"/>
      <c r="E53">
        <f t="shared" ref="E53:E82" si="9">+(C53-C$7)/C$8</f>
        <v>-123.55550088498102</v>
      </c>
      <c r="F53">
        <f t="shared" ref="F53:F82" si="10">ROUND(2*E53,0)/2</f>
        <v>-123.5</v>
      </c>
      <c r="G53">
        <f t="shared" si="8"/>
        <v>-0.1299440000038885</v>
      </c>
      <c r="H53" s="12"/>
      <c r="I53" s="11"/>
      <c r="J53" s="6">
        <f>G53</f>
        <v>-0.1299440000038885</v>
      </c>
      <c r="O53">
        <f t="shared" ca="1" si="6"/>
        <v>4.1401331750418567E-3</v>
      </c>
      <c r="P53">
        <f t="shared" ref="P53:P82" ca="1" si="11">+D$11+D$12*$F53</f>
        <v>-0.12556602918430365</v>
      </c>
      <c r="Q53" s="2">
        <f t="shared" ref="Q53:Q82" si="12">+C53-15018.5</f>
        <v>2507.7799999999988</v>
      </c>
      <c r="S53">
        <f>G53</f>
        <v>-0.1299440000038885</v>
      </c>
      <c r="T53" s="18"/>
      <c r="V53" s="6">
        <f t="shared" ref="V53:V82" si="13">IF(F53=INT(F53),1,2)</f>
        <v>2</v>
      </c>
    </row>
    <row r="54" spans="1:22">
      <c r="A54" s="22" t="s">
        <v>46</v>
      </c>
      <c r="B54" s="19" t="s">
        <v>31</v>
      </c>
      <c r="C54" s="25">
        <v>26650.353999999999</v>
      </c>
      <c r="D54" s="30"/>
      <c r="E54">
        <f t="shared" si="9"/>
        <v>3773.4630734430839</v>
      </c>
      <c r="F54">
        <f t="shared" si="10"/>
        <v>3773.5</v>
      </c>
      <c r="G54">
        <f t="shared" si="8"/>
        <v>-8.6456000000907807E-2</v>
      </c>
      <c r="H54" s="12"/>
      <c r="I54" s="11"/>
      <c r="J54" s="6">
        <f>G54</f>
        <v>-8.6456000000907807E-2</v>
      </c>
      <c r="O54">
        <f t="shared" ca="1" si="6"/>
        <v>4.0821165091986265E-2</v>
      </c>
      <c r="P54">
        <f t="shared" ca="1" si="11"/>
        <v>-9.0274947644829684E-2</v>
      </c>
      <c r="Q54" s="2">
        <f t="shared" si="12"/>
        <v>11631.853999999999</v>
      </c>
      <c r="S54">
        <f>G54</f>
        <v>-8.6456000000907807E-2</v>
      </c>
      <c r="V54" s="6">
        <f t="shared" si="13"/>
        <v>2</v>
      </c>
    </row>
    <row r="55" spans="1:22">
      <c r="A55" s="22" t="s">
        <v>72</v>
      </c>
      <c r="B55" s="37" t="s">
        <v>14</v>
      </c>
      <c r="C55" s="22">
        <v>26650.363000000001</v>
      </c>
      <c r="D55" s="22" t="s">
        <v>73</v>
      </c>
      <c r="E55">
        <f t="shared" si="9"/>
        <v>3773.4669174679325</v>
      </c>
      <c r="F55">
        <f t="shared" si="10"/>
        <v>3773.5</v>
      </c>
      <c r="G55">
        <f t="shared" si="8"/>
        <v>-7.7455999999074265E-2</v>
      </c>
      <c r="H55" s="12"/>
      <c r="I55" s="11"/>
      <c r="J55" s="6">
        <f>G55</f>
        <v>-7.7455999999074265E-2</v>
      </c>
      <c r="O55">
        <f t="shared" ref="O55:O82" ca="1" si="14">+C$11+C$12*F55</f>
        <v>4.0821165091986265E-2</v>
      </c>
      <c r="P55">
        <f t="shared" ca="1" si="11"/>
        <v>-9.0274947644829684E-2</v>
      </c>
      <c r="Q55" s="2">
        <f t="shared" si="12"/>
        <v>11631.863000000001</v>
      </c>
      <c r="S55">
        <f>G55</f>
        <v>-7.7455999999074265E-2</v>
      </c>
      <c r="V55" s="6">
        <f t="shared" si="13"/>
        <v>2</v>
      </c>
    </row>
    <row r="56" spans="1:22">
      <c r="A56" s="55" t="s">
        <v>148</v>
      </c>
      <c r="B56" s="86" t="s">
        <v>52</v>
      </c>
      <c r="C56" s="56">
        <v>48883.366000000002</v>
      </c>
      <c r="D56" s="30"/>
      <c r="E56">
        <f t="shared" si="9"/>
        <v>13269.490914433716</v>
      </c>
      <c r="F56">
        <f t="shared" si="10"/>
        <v>13269.5</v>
      </c>
      <c r="G56">
        <f t="shared" si="8"/>
        <v>-2.1271999998134561E-2</v>
      </c>
      <c r="H56" s="12"/>
      <c r="I56" s="11"/>
      <c r="J56" s="6">
        <f>G56</f>
        <v>-2.1271999998134561E-2</v>
      </c>
      <c r="O56">
        <f t="shared" ca="1" si="14"/>
        <v>0.13020353077925956</v>
      </c>
      <c r="P56">
        <f t="shared" ca="1" si="11"/>
        <v>-4.2795382789470315E-3</v>
      </c>
      <c r="Q56" s="2">
        <f t="shared" si="12"/>
        <v>33864.866000000002</v>
      </c>
      <c r="S56">
        <f t="shared" ref="S56:S82" si="15">G56</f>
        <v>-2.1271999998134561E-2</v>
      </c>
      <c r="V56" s="6">
        <f t="shared" si="13"/>
        <v>2</v>
      </c>
    </row>
    <row r="57" spans="1:22">
      <c r="A57" s="55" t="s">
        <v>148</v>
      </c>
      <c r="B57" s="86" t="s">
        <v>52</v>
      </c>
      <c r="C57" s="56">
        <v>48890.396000000001</v>
      </c>
      <c r="D57" s="30"/>
      <c r="E57">
        <f t="shared" si="9"/>
        <v>13272.493524953701</v>
      </c>
      <c r="F57">
        <f t="shared" si="10"/>
        <v>13272.5</v>
      </c>
      <c r="G57">
        <f t="shared" si="8"/>
        <v>-1.5160000002651941E-2</v>
      </c>
      <c r="H57" s="12"/>
      <c r="I57" s="11"/>
      <c r="J57" s="6">
        <f>G57</f>
        <v>-1.5160000002651941E-2</v>
      </c>
      <c r="O57">
        <f t="shared" ca="1" si="14"/>
        <v>0.13023176867911865</v>
      </c>
      <c r="P57">
        <f t="shared" ca="1" si="11"/>
        <v>-4.2523703947749958E-3</v>
      </c>
      <c r="Q57" s="2">
        <f t="shared" si="12"/>
        <v>33871.896000000001</v>
      </c>
      <c r="S57">
        <f t="shared" si="15"/>
        <v>-1.5160000002651941E-2</v>
      </c>
      <c r="V57" s="6">
        <f t="shared" si="13"/>
        <v>2</v>
      </c>
    </row>
    <row r="58" spans="1:22">
      <c r="A58" s="55" t="s">
        <v>163</v>
      </c>
      <c r="B58" s="86" t="s">
        <v>52</v>
      </c>
      <c r="C58" s="56">
        <v>49967.417999999998</v>
      </c>
      <c r="D58" s="30"/>
      <c r="E58">
        <f t="shared" si="9"/>
        <v>13732.504561576152</v>
      </c>
      <c r="F58">
        <f t="shared" si="10"/>
        <v>13732.5</v>
      </c>
      <c r="G58">
        <f t="shared" si="8"/>
        <v>1.0679999999410938E-2</v>
      </c>
      <c r="H58" s="12"/>
      <c r="I58" s="11"/>
      <c r="J58" s="6">
        <f>G58</f>
        <v>1.0679999999410938E-2</v>
      </c>
      <c r="O58">
        <f t="shared" ca="1" si="14"/>
        <v>0.1345615799908442</v>
      </c>
      <c r="P58">
        <f t="shared" ca="1" si="11"/>
        <v>-8.6628155062912215E-5</v>
      </c>
      <c r="Q58" s="2">
        <f t="shared" si="12"/>
        <v>34948.917999999998</v>
      </c>
      <c r="S58">
        <f t="shared" si="15"/>
        <v>1.0679999999410938E-2</v>
      </c>
      <c r="V58" s="6">
        <f t="shared" si="13"/>
        <v>2</v>
      </c>
    </row>
    <row r="59" spans="1:22">
      <c r="A59" s="55" t="s">
        <v>167</v>
      </c>
      <c r="B59" s="86" t="s">
        <v>52</v>
      </c>
      <c r="C59" s="56">
        <v>50042.319000000003</v>
      </c>
      <c r="D59" s="30"/>
      <c r="E59">
        <f t="shared" si="9"/>
        <v>13764.495817700967</v>
      </c>
      <c r="F59">
        <f t="shared" si="10"/>
        <v>13764.5</v>
      </c>
      <c r="G59">
        <f t="shared" si="8"/>
        <v>-9.7919999971054494E-3</v>
      </c>
      <c r="H59" s="12"/>
      <c r="I59" s="11"/>
      <c r="J59" s="6">
        <f>G59</f>
        <v>-9.7919999971054494E-3</v>
      </c>
      <c r="O59">
        <f t="shared" ca="1" si="14"/>
        <v>0.1348627842560077</v>
      </c>
      <c r="P59">
        <f t="shared" ca="1" si="11"/>
        <v>2.0316260943879783E-4</v>
      </c>
      <c r="Q59" s="2">
        <f t="shared" si="12"/>
        <v>35023.819000000003</v>
      </c>
      <c r="S59">
        <f t="shared" si="15"/>
        <v>-9.7919999971054494E-3</v>
      </c>
      <c r="V59" s="6">
        <f t="shared" si="13"/>
        <v>2</v>
      </c>
    </row>
    <row r="60" spans="1:22">
      <c r="A60" s="22" t="s">
        <v>46</v>
      </c>
      <c r="B60" s="19" t="s">
        <v>31</v>
      </c>
      <c r="C60" s="25">
        <v>50756.427100000001</v>
      </c>
      <c r="D60" s="30"/>
      <c r="E60">
        <f t="shared" si="9"/>
        <v>14069.501293300807</v>
      </c>
      <c r="F60">
        <f t="shared" si="10"/>
        <v>14069.5</v>
      </c>
      <c r="G60">
        <f t="shared" si="8"/>
        <v>3.0280000064522028E-3</v>
      </c>
      <c r="H60" s="12"/>
      <c r="I60" s="11"/>
      <c r="J60" s="6">
        <f>G60</f>
        <v>3.0280000064522028E-3</v>
      </c>
      <c r="O60">
        <f t="shared" ca="1" si="14"/>
        <v>0.13773363740834746</v>
      </c>
      <c r="P60">
        <f t="shared" ca="1" si="11"/>
        <v>2.9652308335957334E-3</v>
      </c>
      <c r="Q60" s="2">
        <f t="shared" si="12"/>
        <v>35737.927100000001</v>
      </c>
      <c r="S60">
        <f t="shared" si="15"/>
        <v>3.0280000064522028E-3</v>
      </c>
      <c r="V60" s="6">
        <f t="shared" si="13"/>
        <v>2</v>
      </c>
    </row>
    <row r="61" spans="1:22">
      <c r="A61" s="22" t="s">
        <v>46</v>
      </c>
      <c r="B61" s="19" t="s">
        <v>31</v>
      </c>
      <c r="C61" s="25">
        <v>50756.427799999998</v>
      </c>
      <c r="D61" s="30"/>
      <c r="E61">
        <f t="shared" si="9"/>
        <v>14069.501592280512</v>
      </c>
      <c r="F61">
        <f t="shared" si="10"/>
        <v>14069.5</v>
      </c>
      <c r="G61">
        <f t="shared" si="8"/>
        <v>3.7280000033206306E-3</v>
      </c>
      <c r="H61" s="12"/>
      <c r="I61" s="11"/>
      <c r="J61" s="6">
        <f>G61</f>
        <v>3.7280000033206306E-3</v>
      </c>
      <c r="O61">
        <f t="shared" ca="1" si="14"/>
        <v>0.13773363740834746</v>
      </c>
      <c r="P61">
        <f t="shared" ca="1" si="11"/>
        <v>2.9652308335957334E-3</v>
      </c>
      <c r="Q61" s="2">
        <f t="shared" si="12"/>
        <v>35737.927799999998</v>
      </c>
      <c r="S61">
        <f t="shared" si="15"/>
        <v>3.7280000033206306E-3</v>
      </c>
      <c r="V61" s="6">
        <f t="shared" si="13"/>
        <v>2</v>
      </c>
    </row>
    <row r="62" spans="1:22">
      <c r="A62" s="55" t="s">
        <v>194</v>
      </c>
      <c r="B62" s="86" t="s">
        <v>52</v>
      </c>
      <c r="C62" s="56">
        <v>50824.277999999998</v>
      </c>
      <c r="D62" s="30"/>
      <c r="E62">
        <f t="shared" si="9"/>
        <v>14098.481353916803</v>
      </c>
      <c r="F62">
        <f t="shared" si="10"/>
        <v>14098.5</v>
      </c>
      <c r="H62" s="12"/>
      <c r="I62" s="11"/>
      <c r="L62" s="6"/>
      <c r="O62">
        <f t="shared" ca="1" si="14"/>
        <v>0.1380066037736519</v>
      </c>
      <c r="P62">
        <f t="shared" ca="1" si="11"/>
        <v>3.2278537139253938E-3</v>
      </c>
      <c r="Q62" s="2">
        <f t="shared" si="12"/>
        <v>35805.777999999998</v>
      </c>
      <c r="U62">
        <f>+C62-(C$7+F62*C$8)</f>
        <v>-4.3656000001647044E-2</v>
      </c>
      <c r="V62" s="6">
        <f t="shared" si="13"/>
        <v>2</v>
      </c>
    </row>
    <row r="63" spans="1:22">
      <c r="A63" s="22" t="s">
        <v>46</v>
      </c>
      <c r="B63" s="19" t="s">
        <v>31</v>
      </c>
      <c r="C63" s="25">
        <v>51030.3606</v>
      </c>
      <c r="D63" s="30"/>
      <c r="E63">
        <f t="shared" si="9"/>
        <v>14186.502091149519</v>
      </c>
      <c r="F63">
        <f t="shared" si="10"/>
        <v>14186.5</v>
      </c>
      <c r="G63">
        <f t="shared" ref="G63:G73" si="16">+C63-(C$7+F63*C$8)</f>
        <v>4.8959999985527247E-3</v>
      </c>
      <c r="H63" s="12"/>
      <c r="I63" s="11"/>
      <c r="J63" s="6">
        <f t="shared" ref="J63:J72" si="17">G63</f>
        <v>4.8959999985527247E-3</v>
      </c>
      <c r="O63">
        <f t="shared" ca="1" si="14"/>
        <v>0.13883491550285157</v>
      </c>
      <c r="P63">
        <f t="shared" ca="1" si="11"/>
        <v>4.0247783163050999E-3</v>
      </c>
      <c r="Q63" s="2">
        <f t="shared" si="12"/>
        <v>36011.8606</v>
      </c>
      <c r="S63">
        <f t="shared" si="15"/>
        <v>4.8959999985527247E-3</v>
      </c>
      <c r="V63" s="6">
        <f t="shared" si="13"/>
        <v>2</v>
      </c>
    </row>
    <row r="64" spans="1:22">
      <c r="A64" s="22" t="s">
        <v>46</v>
      </c>
      <c r="B64" s="19" t="s">
        <v>31</v>
      </c>
      <c r="C64" s="25">
        <v>51346.440999999999</v>
      </c>
      <c r="D64" s="30"/>
      <c r="E64">
        <f t="shared" si="9"/>
        <v>14321.50441464898</v>
      </c>
      <c r="F64">
        <f t="shared" si="10"/>
        <v>14321.5</v>
      </c>
      <c r="G64">
        <f t="shared" si="16"/>
        <v>1.033599999936996E-2</v>
      </c>
      <c r="H64" s="12"/>
      <c r="I64" s="11"/>
      <c r="J64" s="6">
        <f t="shared" si="17"/>
        <v>1.033599999936996E-2</v>
      </c>
      <c r="O64">
        <f t="shared" ca="1" si="14"/>
        <v>0.14010562099651014</v>
      </c>
      <c r="P64">
        <f t="shared" ca="1" si="11"/>
        <v>5.2473331040467086E-3</v>
      </c>
      <c r="Q64" s="2">
        <f t="shared" si="12"/>
        <v>36327.940999999999</v>
      </c>
      <c r="S64">
        <f t="shared" si="15"/>
        <v>1.033599999936996E-2</v>
      </c>
      <c r="V64" s="6">
        <f t="shared" si="13"/>
        <v>2</v>
      </c>
    </row>
    <row r="65" spans="1:22">
      <c r="A65" s="22" t="s">
        <v>46</v>
      </c>
      <c r="B65" s="19" t="s">
        <v>31</v>
      </c>
      <c r="C65" s="25">
        <v>51388.577700000002</v>
      </c>
      <c r="D65" s="30"/>
      <c r="E65">
        <f t="shared" si="9"/>
        <v>14339.501583738236</v>
      </c>
      <c r="F65">
        <f t="shared" si="10"/>
        <v>14339.5</v>
      </c>
      <c r="G65">
        <f t="shared" si="16"/>
        <v>3.7079999965499155E-3</v>
      </c>
      <c r="H65" s="12"/>
      <c r="I65" s="11"/>
      <c r="J65" s="6">
        <f t="shared" si="17"/>
        <v>3.7079999965499155E-3</v>
      </c>
      <c r="O65">
        <f t="shared" ca="1" si="14"/>
        <v>0.14027504839566463</v>
      </c>
      <c r="P65">
        <f t="shared" ca="1" si="11"/>
        <v>5.4103404090789231E-3</v>
      </c>
      <c r="Q65" s="2">
        <f t="shared" si="12"/>
        <v>36370.077700000002</v>
      </c>
      <c r="S65">
        <f t="shared" si="15"/>
        <v>3.7079999965499155E-3</v>
      </c>
      <c r="V65" s="6">
        <f t="shared" si="13"/>
        <v>2</v>
      </c>
    </row>
    <row r="66" spans="1:22">
      <c r="A66" s="22" t="s">
        <v>46</v>
      </c>
      <c r="B66" s="19" t="s">
        <v>31</v>
      </c>
      <c r="C66" s="25">
        <v>51388.578500000003</v>
      </c>
      <c r="D66" s="30"/>
      <c r="E66">
        <f t="shared" si="9"/>
        <v>14339.501925429338</v>
      </c>
      <c r="F66">
        <f t="shared" si="10"/>
        <v>14339.5</v>
      </c>
      <c r="G66">
        <f t="shared" si="16"/>
        <v>4.5079999981680885E-3</v>
      </c>
      <c r="H66" s="12"/>
      <c r="I66" s="11"/>
      <c r="J66" s="6">
        <f t="shared" si="17"/>
        <v>4.5079999981680885E-3</v>
      </c>
      <c r="O66">
        <f t="shared" ca="1" si="14"/>
        <v>0.14027504839566463</v>
      </c>
      <c r="P66">
        <f t="shared" ca="1" si="11"/>
        <v>5.4103404090789231E-3</v>
      </c>
      <c r="Q66" s="2">
        <f t="shared" si="12"/>
        <v>36370.078500000003</v>
      </c>
      <c r="S66">
        <f t="shared" si="15"/>
        <v>4.5079999981680885E-3</v>
      </c>
      <c r="V66" s="6">
        <f t="shared" si="13"/>
        <v>2</v>
      </c>
    </row>
    <row r="67" spans="1:22">
      <c r="A67" s="22" t="s">
        <v>46</v>
      </c>
      <c r="B67" s="19" t="s">
        <v>31</v>
      </c>
      <c r="C67" s="25">
        <v>51388.578999999998</v>
      </c>
      <c r="D67" s="30"/>
      <c r="E67">
        <f t="shared" si="9"/>
        <v>14339.502138986272</v>
      </c>
      <c r="F67">
        <f t="shared" si="10"/>
        <v>14339.5</v>
      </c>
      <c r="G67">
        <f t="shared" si="16"/>
        <v>5.0079999928129837E-3</v>
      </c>
      <c r="H67" s="12"/>
      <c r="I67" s="11"/>
      <c r="J67" s="6">
        <f t="shared" si="17"/>
        <v>5.0079999928129837E-3</v>
      </c>
      <c r="O67">
        <f t="shared" ca="1" si="14"/>
        <v>0.14027504839566463</v>
      </c>
      <c r="P67">
        <f t="shared" ca="1" si="11"/>
        <v>5.4103404090789231E-3</v>
      </c>
      <c r="Q67" s="2">
        <f t="shared" si="12"/>
        <v>36370.078999999998</v>
      </c>
      <c r="S67">
        <f t="shared" si="15"/>
        <v>5.0079999928129837E-3</v>
      </c>
      <c r="V67" s="6">
        <f t="shared" si="13"/>
        <v>2</v>
      </c>
    </row>
    <row r="68" spans="1:22">
      <c r="A68" s="22" t="s">
        <v>46</v>
      </c>
      <c r="B68" s="19" t="s">
        <v>31</v>
      </c>
      <c r="C68" s="25">
        <v>51388.581299999998</v>
      </c>
      <c r="D68" s="30"/>
      <c r="E68">
        <f t="shared" si="9"/>
        <v>14339.503121348174</v>
      </c>
      <c r="F68">
        <f t="shared" si="10"/>
        <v>14339.5</v>
      </c>
      <c r="G68">
        <f t="shared" si="16"/>
        <v>7.3079999929177575E-3</v>
      </c>
      <c r="H68" s="12"/>
      <c r="I68" s="11"/>
      <c r="J68" s="6">
        <f t="shared" si="17"/>
        <v>7.3079999929177575E-3</v>
      </c>
      <c r="O68">
        <f t="shared" ca="1" si="14"/>
        <v>0.14027504839566463</v>
      </c>
      <c r="P68">
        <f t="shared" ca="1" si="11"/>
        <v>5.4103404090789231E-3</v>
      </c>
      <c r="Q68" s="2">
        <f t="shared" si="12"/>
        <v>36370.081299999998</v>
      </c>
      <c r="S68">
        <f t="shared" si="15"/>
        <v>7.3079999929177575E-3</v>
      </c>
      <c r="V68" s="6">
        <f t="shared" si="13"/>
        <v>2</v>
      </c>
    </row>
    <row r="69" spans="1:22">
      <c r="A69" s="22" t="s">
        <v>46</v>
      </c>
      <c r="B69" s="19" t="s">
        <v>31</v>
      </c>
      <c r="C69" s="25">
        <v>51578.2235</v>
      </c>
      <c r="D69" s="30"/>
      <c r="E69">
        <f t="shared" si="9"/>
        <v>14420.501935680068</v>
      </c>
      <c r="F69">
        <f t="shared" si="10"/>
        <v>14420.5</v>
      </c>
      <c r="G69">
        <f t="shared" si="16"/>
        <v>4.531999999016989E-3</v>
      </c>
      <c r="H69" s="12"/>
      <c r="I69" s="11"/>
      <c r="J69" s="6">
        <f t="shared" si="17"/>
        <v>4.531999999016989E-3</v>
      </c>
      <c r="O69">
        <f t="shared" ca="1" si="14"/>
        <v>0.14103747169185979</v>
      </c>
      <c r="P69">
        <f t="shared" ca="1" si="11"/>
        <v>6.1438732817238606E-3</v>
      </c>
      <c r="Q69" s="2">
        <f t="shared" si="12"/>
        <v>36559.7235</v>
      </c>
      <c r="S69">
        <f t="shared" si="15"/>
        <v>4.531999999016989E-3</v>
      </c>
      <c r="V69" s="6">
        <f t="shared" si="13"/>
        <v>2</v>
      </c>
    </row>
    <row r="70" spans="1:22">
      <c r="A70" s="22" t="s">
        <v>46</v>
      </c>
      <c r="B70" s="19" t="s">
        <v>31</v>
      </c>
      <c r="C70" s="25">
        <v>51599.296999999999</v>
      </c>
      <c r="D70" s="30"/>
      <c r="E70">
        <f t="shared" si="9"/>
        <v>14429.502719861135</v>
      </c>
      <c r="F70">
        <f t="shared" si="10"/>
        <v>14429.5</v>
      </c>
      <c r="G70">
        <f t="shared" si="16"/>
        <v>6.367999994836282E-3</v>
      </c>
      <c r="H70" s="12"/>
      <c r="I70" s="11"/>
      <c r="J70" s="6">
        <f t="shared" si="17"/>
        <v>6.367999994836282E-3</v>
      </c>
      <c r="O70">
        <f t="shared" ca="1" si="14"/>
        <v>0.14112218539143701</v>
      </c>
      <c r="P70">
        <f t="shared" ca="1" si="11"/>
        <v>6.2253769342399679E-3</v>
      </c>
      <c r="Q70" s="2">
        <f t="shared" si="12"/>
        <v>36580.796999999999</v>
      </c>
      <c r="S70">
        <f t="shared" si="15"/>
        <v>6.367999994836282E-3</v>
      </c>
      <c r="V70" s="6">
        <f t="shared" si="13"/>
        <v>2</v>
      </c>
    </row>
    <row r="71" spans="1:22">
      <c r="A71" s="27" t="s">
        <v>61</v>
      </c>
      <c r="B71" s="28" t="s">
        <v>31</v>
      </c>
      <c r="C71" s="29">
        <v>52547.525500000003</v>
      </c>
      <c r="D71" s="29">
        <v>5.0000000000000001E-4</v>
      </c>
      <c r="E71">
        <f t="shared" si="9"/>
        <v>14834.504266013357</v>
      </c>
      <c r="F71">
        <f t="shared" si="10"/>
        <v>14834.5</v>
      </c>
      <c r="G71">
        <f t="shared" si="16"/>
        <v>9.9880000052507967E-3</v>
      </c>
      <c r="H71" s="12"/>
      <c r="I71" s="11"/>
      <c r="J71" s="6">
        <f t="shared" si="17"/>
        <v>9.9880000052507967E-3</v>
      </c>
      <c r="O71">
        <f t="shared" ca="1" si="14"/>
        <v>0.14493430187241277</v>
      </c>
      <c r="P71">
        <f t="shared" ca="1" si="11"/>
        <v>9.8930412974647386E-3</v>
      </c>
      <c r="Q71" s="2">
        <f t="shared" si="12"/>
        <v>37529.025500000003</v>
      </c>
      <c r="S71">
        <f t="shared" si="15"/>
        <v>9.9880000052507967E-3</v>
      </c>
      <c r="V71" s="6">
        <f t="shared" si="13"/>
        <v>2</v>
      </c>
    </row>
    <row r="72" spans="1:22">
      <c r="A72" s="22" t="s">
        <v>61</v>
      </c>
      <c r="B72" s="37" t="s">
        <v>31</v>
      </c>
      <c r="C72" s="22">
        <v>52547.525500000003</v>
      </c>
      <c r="D72" s="22">
        <v>5.0000000000000001E-4</v>
      </c>
      <c r="E72">
        <f t="shared" si="9"/>
        <v>14834.504266013357</v>
      </c>
      <c r="F72">
        <f t="shared" si="10"/>
        <v>14834.5</v>
      </c>
      <c r="G72">
        <f t="shared" si="16"/>
        <v>9.9880000052507967E-3</v>
      </c>
      <c r="H72" s="12"/>
      <c r="I72" s="11"/>
      <c r="J72" s="6">
        <f t="shared" si="17"/>
        <v>9.9880000052507967E-3</v>
      </c>
      <c r="O72">
        <f t="shared" ca="1" si="14"/>
        <v>0.14493430187241277</v>
      </c>
      <c r="P72">
        <f t="shared" ca="1" si="11"/>
        <v>9.8930412974647386E-3</v>
      </c>
      <c r="Q72" s="2">
        <f t="shared" si="12"/>
        <v>37529.025500000003</v>
      </c>
      <c r="S72">
        <f t="shared" si="15"/>
        <v>9.9880000052507967E-3</v>
      </c>
      <c r="V72" s="6">
        <f t="shared" si="13"/>
        <v>2</v>
      </c>
    </row>
    <row r="73" spans="1:22">
      <c r="A73" s="55" t="s">
        <v>182</v>
      </c>
      <c r="B73" s="86" t="s">
        <v>52</v>
      </c>
      <c r="C73" s="56">
        <v>52547.527199999997</v>
      </c>
      <c r="D73" s="30"/>
      <c r="E73">
        <f t="shared" si="9"/>
        <v>14834.504992106937</v>
      </c>
      <c r="F73">
        <f t="shared" si="10"/>
        <v>14834.5</v>
      </c>
      <c r="G73">
        <f t="shared" si="16"/>
        <v>1.1687999998684973E-2</v>
      </c>
      <c r="H73" s="12"/>
      <c r="I73" s="11"/>
      <c r="J73" s="6">
        <f>G73</f>
        <v>1.1687999998684973E-2</v>
      </c>
      <c r="O73">
        <f t="shared" ca="1" si="14"/>
        <v>0.14493430187241277</v>
      </c>
      <c r="P73">
        <f t="shared" ca="1" si="11"/>
        <v>9.8930412974647386E-3</v>
      </c>
      <c r="Q73" s="2">
        <f t="shared" si="12"/>
        <v>37529.027199999997</v>
      </c>
      <c r="S73">
        <f t="shared" si="15"/>
        <v>1.1687999998684973E-2</v>
      </c>
      <c r="V73" s="6">
        <f t="shared" si="13"/>
        <v>2</v>
      </c>
    </row>
    <row r="74" spans="1:22">
      <c r="A74" s="22" t="s">
        <v>42</v>
      </c>
      <c r="B74" s="19" t="s">
        <v>31</v>
      </c>
      <c r="C74" s="26">
        <v>52547.568899999998</v>
      </c>
      <c r="D74" s="29">
        <v>4.0000000000000002E-4</v>
      </c>
      <c r="E74">
        <f t="shared" si="9"/>
        <v>14834.522802755399</v>
      </c>
      <c r="F74">
        <f t="shared" si="10"/>
        <v>14834.5</v>
      </c>
      <c r="H74" s="12"/>
      <c r="I74" s="11"/>
      <c r="J74" s="6"/>
      <c r="O74">
        <f t="shared" ca="1" si="14"/>
        <v>0.14493430187241277</v>
      </c>
      <c r="P74">
        <f t="shared" ca="1" si="11"/>
        <v>9.8930412974647386E-3</v>
      </c>
      <c r="Q74" s="2">
        <f t="shared" si="12"/>
        <v>37529.068899999998</v>
      </c>
      <c r="U74">
        <f>+C74-(C$7+F74*C$8)</f>
        <v>5.3388000000268221E-2</v>
      </c>
      <c r="V74" s="6">
        <f t="shared" si="13"/>
        <v>2</v>
      </c>
    </row>
    <row r="75" spans="1:22">
      <c r="A75" s="23" t="s">
        <v>59</v>
      </c>
      <c r="B75" s="6" t="s">
        <v>31</v>
      </c>
      <c r="C75" s="30">
        <v>53369.326000000001</v>
      </c>
      <c r="D75" s="30">
        <v>1.5E-3</v>
      </c>
      <c r="E75">
        <f t="shared" si="9"/>
        <v>15185.506659559494</v>
      </c>
      <c r="F75">
        <f t="shared" si="10"/>
        <v>15185.5</v>
      </c>
      <c r="G75">
        <f t="shared" ref="G75:G82" si="18">+C75-(C$7+F75*C$8)</f>
        <v>1.5591999996104278E-2</v>
      </c>
      <c r="H75" s="12"/>
      <c r="I75" s="11"/>
      <c r="K75" s="6">
        <f>G75</f>
        <v>1.5591999996104278E-2</v>
      </c>
      <c r="O75">
        <f t="shared" ca="1" si="14"/>
        <v>0.14823813615592507</v>
      </c>
      <c r="P75">
        <f t="shared" ca="1" si="11"/>
        <v>1.3071683745592894E-2</v>
      </c>
      <c r="Q75" s="2">
        <f t="shared" si="12"/>
        <v>38350.826000000001</v>
      </c>
      <c r="S75">
        <f t="shared" si="15"/>
        <v>1.5591999996104278E-2</v>
      </c>
      <c r="V75" s="6">
        <f t="shared" si="13"/>
        <v>2</v>
      </c>
    </row>
    <row r="76" spans="1:22">
      <c r="A76" s="22" t="s">
        <v>59</v>
      </c>
      <c r="B76" s="37" t="s">
        <v>31</v>
      </c>
      <c r="C76" s="22">
        <v>53369.326000000001</v>
      </c>
      <c r="D76" s="22">
        <v>1.5E-3</v>
      </c>
      <c r="E76">
        <f t="shared" si="9"/>
        <v>15185.506659559494</v>
      </c>
      <c r="F76">
        <f t="shared" si="10"/>
        <v>15185.5</v>
      </c>
      <c r="G76">
        <f t="shared" si="18"/>
        <v>1.5591999996104278E-2</v>
      </c>
      <c r="H76" s="12"/>
      <c r="I76" s="11"/>
      <c r="K76" s="6">
        <f>G76</f>
        <v>1.5591999996104278E-2</v>
      </c>
      <c r="O76">
        <f t="shared" ca="1" si="14"/>
        <v>0.14823813615592507</v>
      </c>
      <c r="P76">
        <f t="shared" ca="1" si="11"/>
        <v>1.3071683745592894E-2</v>
      </c>
      <c r="Q76" s="2">
        <f t="shared" si="12"/>
        <v>38350.826000000001</v>
      </c>
      <c r="S76">
        <f t="shared" si="15"/>
        <v>1.5591999996104278E-2</v>
      </c>
      <c r="V76" s="6">
        <f t="shared" si="13"/>
        <v>2</v>
      </c>
    </row>
    <row r="77" spans="1:22">
      <c r="A77" s="32" t="s">
        <v>63</v>
      </c>
      <c r="B77" s="33" t="s">
        <v>31</v>
      </c>
      <c r="C77" s="32">
        <v>54001.476759999998</v>
      </c>
      <c r="D77" s="32">
        <v>2.9999999999999997E-4</v>
      </c>
      <c r="E77">
        <f t="shared" si="9"/>
        <v>15455.507018335142</v>
      </c>
      <c r="F77">
        <f t="shared" si="10"/>
        <v>15455.5</v>
      </c>
      <c r="G77">
        <f t="shared" si="18"/>
        <v>1.6431999996711966E-2</v>
      </c>
      <c r="H77" s="12"/>
      <c r="I77" s="11"/>
      <c r="K77" s="6">
        <f>G77</f>
        <v>1.6431999996711966E-2</v>
      </c>
      <c r="O77">
        <f t="shared" ca="1" si="14"/>
        <v>0.15077954714324224</v>
      </c>
      <c r="P77">
        <f t="shared" ca="1" si="11"/>
        <v>1.5516793321076083E-2</v>
      </c>
      <c r="Q77" s="2">
        <f t="shared" si="12"/>
        <v>38982.976759999998</v>
      </c>
      <c r="S77">
        <f t="shared" si="15"/>
        <v>1.6431999996711966E-2</v>
      </c>
      <c r="V77" s="6">
        <f t="shared" si="13"/>
        <v>2</v>
      </c>
    </row>
    <row r="78" spans="1:22">
      <c r="A78" s="22" t="s">
        <v>63</v>
      </c>
      <c r="B78" s="37" t="s">
        <v>31</v>
      </c>
      <c r="C78" s="22">
        <v>54001.476759999998</v>
      </c>
      <c r="D78" s="22">
        <v>2.9999999999999997E-4</v>
      </c>
      <c r="E78">
        <f t="shared" si="9"/>
        <v>15455.507018335142</v>
      </c>
      <c r="F78">
        <f t="shared" si="10"/>
        <v>15455.5</v>
      </c>
      <c r="G78">
        <f t="shared" si="18"/>
        <v>1.6431999996711966E-2</v>
      </c>
      <c r="H78" s="12"/>
      <c r="I78" s="11"/>
      <c r="K78" s="6">
        <f>G78</f>
        <v>1.6431999996711966E-2</v>
      </c>
      <c r="O78">
        <f t="shared" ca="1" si="14"/>
        <v>0.15077954714324224</v>
      </c>
      <c r="P78">
        <f t="shared" ca="1" si="11"/>
        <v>1.5516793321076083E-2</v>
      </c>
      <c r="Q78" s="2">
        <f t="shared" si="12"/>
        <v>38982.976759999998</v>
      </c>
      <c r="S78">
        <f t="shared" si="15"/>
        <v>1.6431999996711966E-2</v>
      </c>
      <c r="V78" s="6">
        <f t="shared" si="13"/>
        <v>2</v>
      </c>
    </row>
    <row r="79" spans="1:22">
      <c r="A79" s="22" t="s">
        <v>74</v>
      </c>
      <c r="B79" s="37" t="s">
        <v>31</v>
      </c>
      <c r="C79" s="22">
        <v>54844.346599999997</v>
      </c>
      <c r="D79" s="22">
        <v>8.0000000000000004E-4</v>
      </c>
      <c r="E79">
        <f t="shared" si="9"/>
        <v>15815.508419268643</v>
      </c>
      <c r="F79">
        <f t="shared" si="10"/>
        <v>15815.5</v>
      </c>
      <c r="G79">
        <f t="shared" si="18"/>
        <v>1.9712000001163688E-2</v>
      </c>
      <c r="H79" s="12"/>
      <c r="I79" s="11"/>
      <c r="K79" s="6">
        <f>G79</f>
        <v>1.9712000001163688E-2</v>
      </c>
      <c r="O79">
        <f t="shared" ca="1" si="14"/>
        <v>0.15416809512633178</v>
      </c>
      <c r="P79">
        <f t="shared" ca="1" si="11"/>
        <v>1.8776939421720318E-2</v>
      </c>
      <c r="Q79" s="2">
        <f t="shared" si="12"/>
        <v>39825.846599999997</v>
      </c>
      <c r="S79">
        <f t="shared" si="15"/>
        <v>1.9712000001163688E-2</v>
      </c>
      <c r="V79" s="6">
        <f t="shared" si="13"/>
        <v>2</v>
      </c>
    </row>
    <row r="80" spans="1:22">
      <c r="A80" s="22" t="s">
        <v>76</v>
      </c>
      <c r="B80" s="37" t="s">
        <v>31</v>
      </c>
      <c r="C80" s="22">
        <v>55855.791700000002</v>
      </c>
      <c r="D80" s="22">
        <v>2.9999999999999997E-4</v>
      </c>
      <c r="E80">
        <f t="shared" si="9"/>
        <v>16247.510652219969</v>
      </c>
      <c r="F80">
        <f t="shared" si="10"/>
        <v>16247.5</v>
      </c>
      <c r="G80">
        <f t="shared" si="18"/>
        <v>2.4940000002970919E-2</v>
      </c>
      <c r="H80" s="12"/>
      <c r="I80" s="11"/>
      <c r="K80" s="6">
        <f>G80</f>
        <v>2.4940000002970919E-2</v>
      </c>
      <c r="O80">
        <f t="shared" ca="1" si="14"/>
        <v>0.15823435270603925</v>
      </c>
      <c r="P80">
        <f t="shared" ca="1" si="11"/>
        <v>2.268911474249341E-2</v>
      </c>
      <c r="Q80" s="2">
        <f t="shared" si="12"/>
        <v>40837.291700000002</v>
      </c>
      <c r="S80">
        <f t="shared" si="15"/>
        <v>2.4940000002970919E-2</v>
      </c>
      <c r="V80" s="6">
        <f t="shared" si="13"/>
        <v>2</v>
      </c>
    </row>
    <row r="81" spans="1:22">
      <c r="A81" s="38" t="s">
        <v>77</v>
      </c>
      <c r="B81" s="39"/>
      <c r="C81" s="38">
        <v>56930.448400000001</v>
      </c>
      <c r="D81" s="38">
        <v>1.1999999999999999E-3</v>
      </c>
      <c r="E81">
        <f t="shared" si="9"/>
        <v>16706.511436401037</v>
      </c>
      <c r="F81">
        <f t="shared" si="10"/>
        <v>16706.5</v>
      </c>
      <c r="G81">
        <f t="shared" si="18"/>
        <v>2.677600000606617E-2</v>
      </c>
      <c r="H81" s="12"/>
      <c r="I81" s="11"/>
      <c r="K81" s="6">
        <f>G81</f>
        <v>2.677600000606617E-2</v>
      </c>
      <c r="O81">
        <f t="shared" ca="1" si="14"/>
        <v>0.16255475138447845</v>
      </c>
      <c r="P81">
        <f t="shared" ca="1" si="11"/>
        <v>2.6845801020814825E-2</v>
      </c>
      <c r="Q81" s="2">
        <f t="shared" si="12"/>
        <v>41911.948400000001</v>
      </c>
      <c r="S81">
        <f t="shared" si="15"/>
        <v>2.677600000606617E-2</v>
      </c>
      <c r="V81" s="6">
        <f t="shared" si="13"/>
        <v>2</v>
      </c>
    </row>
    <row r="82" spans="1:22">
      <c r="A82" s="40" t="s">
        <v>78</v>
      </c>
      <c r="B82" s="41"/>
      <c r="C82" s="40">
        <v>57225.455900000001</v>
      </c>
      <c r="D82" s="40">
        <v>1.14E-2</v>
      </c>
      <c r="E82">
        <f t="shared" si="9"/>
        <v>16832.513231987756</v>
      </c>
      <c r="F82">
        <f t="shared" si="10"/>
        <v>16832.5</v>
      </c>
      <c r="G82">
        <f t="shared" si="18"/>
        <v>3.0979999995906837E-2</v>
      </c>
      <c r="H82" s="12"/>
      <c r="I82" s="11"/>
      <c r="K82" s="6">
        <f>G82</f>
        <v>3.0979999995906837E-2</v>
      </c>
      <c r="O82">
        <f t="shared" ca="1" si="14"/>
        <v>0.16374074317855977</v>
      </c>
      <c r="P82">
        <f t="shared" ca="1" si="11"/>
        <v>2.7986852156040298E-2</v>
      </c>
      <c r="Q82" s="2">
        <f t="shared" si="12"/>
        <v>42206.955900000001</v>
      </c>
      <c r="S82">
        <f t="shared" si="15"/>
        <v>3.0979999995906837E-2</v>
      </c>
      <c r="V82" s="6">
        <f t="shared" si="13"/>
        <v>2</v>
      </c>
    </row>
    <row r="83" spans="1:22">
      <c r="B83" s="6"/>
      <c r="C83" s="30"/>
      <c r="D83" s="30"/>
      <c r="V83" s="6"/>
    </row>
    <row r="84" spans="1:22">
      <c r="B84" s="6"/>
      <c r="C84" s="30"/>
      <c r="D84" s="30"/>
      <c r="V84" s="6"/>
    </row>
    <row r="85" spans="1:22">
      <c r="B85" s="6"/>
      <c r="C85" s="30"/>
      <c r="D85" s="30"/>
      <c r="V85" s="6"/>
    </row>
    <row r="86" spans="1:22">
      <c r="C86" s="30"/>
      <c r="D86" s="30"/>
      <c r="V86" s="6"/>
    </row>
    <row r="87" spans="1:22">
      <c r="C87" s="30"/>
      <c r="D87" s="30"/>
      <c r="V87" s="6"/>
    </row>
    <row r="88" spans="1:22">
      <c r="C88" s="30"/>
      <c r="D88" s="30"/>
      <c r="V88" s="6"/>
    </row>
    <row r="89" spans="1:22">
      <c r="C89" s="30"/>
      <c r="D89" s="30"/>
      <c r="V89" s="6"/>
    </row>
    <row r="90" spans="1:22">
      <c r="C90" s="30"/>
      <c r="D90" s="30"/>
      <c r="V90" s="6"/>
    </row>
    <row r="91" spans="1:22">
      <c r="C91" s="30"/>
      <c r="D91" s="30"/>
      <c r="V91" s="6"/>
    </row>
    <row r="92" spans="1:22">
      <c r="C92" s="30"/>
      <c r="D92" s="30"/>
      <c r="V92" s="6"/>
    </row>
    <row r="93" spans="1:22">
      <c r="C93" s="30"/>
      <c r="D93" s="30"/>
      <c r="V93" s="6"/>
    </row>
    <row r="94" spans="1:22">
      <c r="C94" s="30"/>
      <c r="D94" s="30"/>
      <c r="V94" s="6"/>
    </row>
    <row r="95" spans="1:22">
      <c r="C95" s="30"/>
      <c r="D95" s="30"/>
      <c r="V95" s="6"/>
    </row>
    <row r="96" spans="1:22">
      <c r="C96" s="30"/>
      <c r="D96" s="30"/>
      <c r="V96" s="6"/>
    </row>
    <row r="97" spans="3:22">
      <c r="C97" s="30"/>
      <c r="D97" s="30"/>
      <c r="V97" s="6"/>
    </row>
    <row r="98" spans="3:22">
      <c r="C98" s="30"/>
      <c r="D98" s="30"/>
      <c r="V98" s="6"/>
    </row>
    <row r="99" spans="3:22">
      <c r="C99" s="30"/>
      <c r="D99" s="30"/>
      <c r="V99" s="6"/>
    </row>
    <row r="100" spans="3:22">
      <c r="C100" s="30"/>
      <c r="D100" s="30"/>
      <c r="V100" s="6"/>
    </row>
    <row r="101" spans="3:22">
      <c r="C101" s="30"/>
      <c r="D101" s="30"/>
      <c r="V101" s="6"/>
    </row>
    <row r="102" spans="3:22">
      <c r="C102" s="30"/>
      <c r="D102" s="30"/>
      <c r="V102" s="6"/>
    </row>
    <row r="103" spans="3:22">
      <c r="C103" s="30"/>
      <c r="D103" s="30"/>
      <c r="V103" s="6"/>
    </row>
    <row r="104" spans="3:22">
      <c r="C104" s="30"/>
      <c r="D104" s="30"/>
      <c r="V104" s="6"/>
    </row>
    <row r="105" spans="3:22">
      <c r="C105" s="30"/>
      <c r="D105" s="30"/>
      <c r="V105" s="6"/>
    </row>
    <row r="106" spans="3:22">
      <c r="C106" s="30"/>
      <c r="D106" s="30"/>
      <c r="V106" s="6"/>
    </row>
    <row r="107" spans="3:22">
      <c r="C107" s="30"/>
      <c r="D107" s="30"/>
      <c r="V107" s="6"/>
    </row>
    <row r="108" spans="3:22">
      <c r="C108" s="30"/>
      <c r="D108" s="30"/>
      <c r="V108" s="6"/>
    </row>
    <row r="109" spans="3:22">
      <c r="C109" s="30"/>
      <c r="D109" s="30"/>
      <c r="V109" s="6"/>
    </row>
    <row r="110" spans="3:22">
      <c r="C110" s="30"/>
      <c r="D110" s="30"/>
      <c r="V110" s="6"/>
    </row>
    <row r="111" spans="3:22">
      <c r="C111" s="30"/>
      <c r="D111" s="30"/>
      <c r="V111" s="6"/>
    </row>
    <row r="112" spans="3:22">
      <c r="C112" s="30"/>
      <c r="D112" s="30"/>
      <c r="V112" s="6"/>
    </row>
    <row r="113" spans="3:22">
      <c r="C113" s="30"/>
      <c r="D113" s="30"/>
      <c r="V113" s="6"/>
    </row>
    <row r="114" spans="3:22">
      <c r="C114" s="30"/>
      <c r="D114" s="30"/>
      <c r="V114" s="6"/>
    </row>
    <row r="115" spans="3:22">
      <c r="C115" s="30"/>
      <c r="D115" s="30"/>
      <c r="V115" s="6"/>
    </row>
    <row r="116" spans="3:22">
      <c r="C116" s="30"/>
      <c r="D116" s="30"/>
      <c r="V116" s="6"/>
    </row>
    <row r="117" spans="3:22">
      <c r="C117" s="30"/>
      <c r="D117" s="30"/>
      <c r="V117" s="6"/>
    </row>
    <row r="118" spans="3:22">
      <c r="C118" s="30"/>
      <c r="D118" s="30"/>
      <c r="V118" s="6"/>
    </row>
    <row r="119" spans="3:22">
      <c r="C119" s="30"/>
      <c r="D119" s="30"/>
      <c r="V119" s="6"/>
    </row>
    <row r="120" spans="3:22">
      <c r="C120" s="30"/>
      <c r="D120" s="30"/>
      <c r="V120" s="6"/>
    </row>
    <row r="121" spans="3:22">
      <c r="C121" s="30"/>
      <c r="D121" s="30"/>
      <c r="V121" s="6"/>
    </row>
    <row r="122" spans="3:22">
      <c r="C122" s="30"/>
      <c r="D122" s="30"/>
      <c r="V122" s="6"/>
    </row>
    <row r="123" spans="3:22">
      <c r="C123" s="30"/>
      <c r="D123" s="30"/>
      <c r="V123" s="6"/>
    </row>
    <row r="124" spans="3:22">
      <c r="C124" s="30"/>
      <c r="D124" s="30"/>
      <c r="V124" s="6"/>
    </row>
    <row r="125" spans="3:22">
      <c r="C125" s="30"/>
      <c r="D125" s="30"/>
      <c r="V125" s="6"/>
    </row>
    <row r="126" spans="3:22">
      <c r="C126" s="30"/>
      <c r="D126" s="30"/>
      <c r="V126" s="6"/>
    </row>
    <row r="127" spans="3:22">
      <c r="C127" s="30"/>
      <c r="D127" s="30"/>
      <c r="V127" s="6"/>
    </row>
    <row r="128" spans="3:22">
      <c r="C128" s="30"/>
      <c r="D128" s="30"/>
      <c r="V128" s="6"/>
    </row>
    <row r="129" spans="3:22">
      <c r="C129" s="30"/>
      <c r="D129" s="30"/>
      <c r="V129" s="6"/>
    </row>
    <row r="130" spans="3:22">
      <c r="C130" s="30"/>
      <c r="D130" s="30"/>
      <c r="V130" s="6"/>
    </row>
    <row r="131" spans="3:22">
      <c r="C131" s="30"/>
      <c r="D131" s="30"/>
      <c r="V131" s="6"/>
    </row>
    <row r="132" spans="3:22">
      <c r="C132" s="30"/>
      <c r="D132" s="30"/>
      <c r="V132" s="6"/>
    </row>
    <row r="133" spans="3:22">
      <c r="C133" s="30"/>
      <c r="D133" s="30"/>
      <c r="V133" s="6"/>
    </row>
    <row r="134" spans="3:22">
      <c r="C134" s="30"/>
      <c r="D134" s="30"/>
      <c r="V134" s="6"/>
    </row>
    <row r="135" spans="3:22">
      <c r="C135" s="30"/>
      <c r="D135" s="30"/>
      <c r="V135" s="6"/>
    </row>
    <row r="136" spans="3:22">
      <c r="C136" s="30"/>
      <c r="D136" s="30"/>
      <c r="V136" s="6"/>
    </row>
    <row r="137" spans="3:22">
      <c r="C137" s="30"/>
      <c r="D137" s="30"/>
      <c r="V137" s="6"/>
    </row>
    <row r="138" spans="3:22">
      <c r="C138" s="30"/>
      <c r="D138" s="30"/>
      <c r="V138" s="6"/>
    </row>
    <row r="139" spans="3:22">
      <c r="C139" s="30"/>
      <c r="D139" s="30"/>
      <c r="V139" s="6"/>
    </row>
    <row r="140" spans="3:22">
      <c r="C140" s="30"/>
      <c r="D140" s="30"/>
      <c r="V140" s="6"/>
    </row>
    <row r="141" spans="3:22">
      <c r="C141" s="30"/>
      <c r="D141" s="30"/>
      <c r="V141" s="6"/>
    </row>
    <row r="142" spans="3:22">
      <c r="C142" s="30"/>
      <c r="D142" s="30"/>
      <c r="V142" s="6"/>
    </row>
    <row r="143" spans="3:22">
      <c r="C143" s="30"/>
      <c r="D143" s="30"/>
      <c r="V143" s="6"/>
    </row>
    <row r="144" spans="3:22">
      <c r="C144" s="30"/>
      <c r="D144" s="30"/>
      <c r="V144" s="6"/>
    </row>
    <row r="145" spans="3:22">
      <c r="C145" s="30"/>
      <c r="D145" s="30"/>
      <c r="V145" s="6"/>
    </row>
    <row r="146" spans="3:22">
      <c r="C146" s="30"/>
      <c r="D146" s="30"/>
      <c r="V146" s="6"/>
    </row>
    <row r="147" spans="3:22">
      <c r="C147" s="30"/>
      <c r="D147" s="30"/>
      <c r="V147" s="6"/>
    </row>
    <row r="148" spans="3:22">
      <c r="C148" s="30"/>
      <c r="D148" s="30"/>
      <c r="V148" s="6"/>
    </row>
    <row r="149" spans="3:22">
      <c r="C149" s="30"/>
      <c r="D149" s="30"/>
      <c r="V149" s="6"/>
    </row>
    <row r="150" spans="3:22">
      <c r="C150" s="30"/>
      <c r="D150" s="30"/>
      <c r="V150" s="6"/>
    </row>
    <row r="151" spans="3:22">
      <c r="C151" s="30"/>
      <c r="D151" s="30"/>
      <c r="V151" s="6"/>
    </row>
    <row r="152" spans="3:22">
      <c r="C152" s="30"/>
      <c r="D152" s="30"/>
      <c r="V152" s="6"/>
    </row>
    <row r="153" spans="3:22">
      <c r="C153" s="30"/>
      <c r="D153" s="30"/>
      <c r="V153" s="6"/>
    </row>
    <row r="154" spans="3:22">
      <c r="C154" s="30"/>
      <c r="D154" s="30"/>
      <c r="V154" s="6"/>
    </row>
    <row r="155" spans="3:22">
      <c r="C155" s="30"/>
      <c r="D155" s="30"/>
      <c r="V155" s="6"/>
    </row>
    <row r="156" spans="3:22">
      <c r="C156" s="30"/>
      <c r="D156" s="30"/>
      <c r="V156" s="6"/>
    </row>
    <row r="157" spans="3:22">
      <c r="C157" s="30"/>
      <c r="D157" s="30"/>
      <c r="V157" s="6"/>
    </row>
    <row r="158" spans="3:22">
      <c r="C158" s="30"/>
      <c r="D158" s="30"/>
      <c r="V158" s="6"/>
    </row>
    <row r="159" spans="3:22">
      <c r="C159" s="30"/>
      <c r="D159" s="30"/>
      <c r="V159" s="6"/>
    </row>
    <row r="160" spans="3:22">
      <c r="C160" s="30"/>
      <c r="D160" s="30"/>
      <c r="V160" s="6"/>
    </row>
    <row r="161" spans="3:22">
      <c r="C161" s="30"/>
      <c r="D161" s="30"/>
      <c r="V161" s="6"/>
    </row>
    <row r="162" spans="3:22">
      <c r="C162" s="30"/>
      <c r="D162" s="30"/>
      <c r="V162" s="6"/>
    </row>
    <row r="163" spans="3:22">
      <c r="C163" s="30"/>
      <c r="D163" s="30"/>
    </row>
    <row r="164" spans="3:22">
      <c r="C164" s="30"/>
      <c r="D164" s="30"/>
    </row>
    <row r="165" spans="3:22">
      <c r="C165" s="30"/>
      <c r="D165" s="30"/>
    </row>
    <row r="166" spans="3:22">
      <c r="C166" s="30"/>
      <c r="D166" s="30"/>
    </row>
    <row r="167" spans="3:22">
      <c r="C167" s="30"/>
      <c r="D167" s="30"/>
    </row>
    <row r="168" spans="3:22">
      <c r="C168" s="30"/>
      <c r="D168" s="30"/>
    </row>
    <row r="169" spans="3:22">
      <c r="C169" s="30"/>
      <c r="D169" s="30"/>
    </row>
    <row r="170" spans="3:22">
      <c r="C170" s="30"/>
      <c r="D170" s="30"/>
    </row>
    <row r="171" spans="3:22">
      <c r="C171" s="30"/>
      <c r="D171" s="30"/>
    </row>
    <row r="172" spans="3:22">
      <c r="C172" s="30"/>
      <c r="D172" s="30"/>
    </row>
    <row r="173" spans="3:22">
      <c r="C173" s="30"/>
      <c r="D173" s="30"/>
    </row>
    <row r="174" spans="3:22">
      <c r="C174" s="30"/>
      <c r="D174" s="30"/>
    </row>
    <row r="175" spans="3:22">
      <c r="C175" s="30"/>
      <c r="D175" s="30"/>
    </row>
    <row r="176" spans="3:22">
      <c r="C176" s="30"/>
      <c r="D176" s="30"/>
    </row>
    <row r="177" spans="3:4">
      <c r="C177" s="30"/>
      <c r="D177" s="30"/>
    </row>
    <row r="178" spans="3:4">
      <c r="C178" s="30"/>
      <c r="D178" s="30"/>
    </row>
    <row r="179" spans="3:4">
      <c r="C179" s="30"/>
      <c r="D179" s="30"/>
    </row>
    <row r="180" spans="3:4">
      <c r="C180" s="30"/>
      <c r="D180" s="30"/>
    </row>
    <row r="181" spans="3:4">
      <c r="C181" s="30"/>
      <c r="D181" s="30"/>
    </row>
    <row r="182" spans="3:4">
      <c r="C182" s="30"/>
      <c r="D182" s="30"/>
    </row>
    <row r="183" spans="3:4">
      <c r="C183" s="30"/>
      <c r="D183" s="30"/>
    </row>
    <row r="184" spans="3:4">
      <c r="C184" s="30"/>
      <c r="D184" s="30"/>
    </row>
    <row r="185" spans="3:4">
      <c r="C185" s="30"/>
      <c r="D185" s="30"/>
    </row>
    <row r="186" spans="3:4">
      <c r="C186" s="30"/>
      <c r="D186" s="30"/>
    </row>
    <row r="187" spans="3:4">
      <c r="C187" s="30"/>
      <c r="D187" s="30"/>
    </row>
    <row r="188" spans="3:4">
      <c r="C188" s="30"/>
      <c r="D188" s="30"/>
    </row>
    <row r="189" spans="3:4">
      <c r="C189" s="30"/>
      <c r="D189" s="30"/>
    </row>
    <row r="190" spans="3:4">
      <c r="C190" s="30"/>
      <c r="D190" s="30"/>
    </row>
    <row r="191" spans="3:4">
      <c r="C191" s="30"/>
      <c r="D191" s="30"/>
    </row>
    <row r="192" spans="3:4">
      <c r="C192" s="30"/>
      <c r="D192" s="30"/>
    </row>
    <row r="193" spans="3:4">
      <c r="C193" s="30"/>
      <c r="D193" s="30"/>
    </row>
    <row r="194" spans="3:4">
      <c r="C194" s="30"/>
      <c r="D194" s="30"/>
    </row>
    <row r="195" spans="3:4">
      <c r="C195" s="30"/>
      <c r="D195" s="30"/>
    </row>
    <row r="196" spans="3:4">
      <c r="C196" s="30"/>
      <c r="D196" s="30"/>
    </row>
    <row r="197" spans="3:4">
      <c r="C197" s="30"/>
      <c r="D197" s="30"/>
    </row>
    <row r="198" spans="3:4">
      <c r="C198" s="30"/>
      <c r="D198" s="30"/>
    </row>
    <row r="199" spans="3:4">
      <c r="C199" s="30"/>
      <c r="D199" s="30"/>
    </row>
    <row r="200" spans="3:4">
      <c r="C200" s="30"/>
      <c r="D200" s="30"/>
    </row>
    <row r="201" spans="3:4">
      <c r="C201" s="30"/>
      <c r="D201" s="30"/>
    </row>
    <row r="202" spans="3:4">
      <c r="C202" s="30"/>
      <c r="D202" s="30"/>
    </row>
    <row r="203" spans="3:4">
      <c r="C203" s="30"/>
      <c r="D203" s="30"/>
    </row>
    <row r="204" spans="3:4">
      <c r="C204" s="30"/>
      <c r="D204" s="30"/>
    </row>
    <row r="205" spans="3:4">
      <c r="C205" s="30"/>
      <c r="D205" s="30"/>
    </row>
    <row r="206" spans="3:4">
      <c r="C206" s="30"/>
      <c r="D206" s="30"/>
    </row>
    <row r="207" spans="3:4">
      <c r="C207" s="30"/>
      <c r="D207" s="30"/>
    </row>
    <row r="208" spans="3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  <row r="214" spans="3:4">
      <c r="C214" s="30"/>
      <c r="D214" s="30"/>
    </row>
    <row r="215" spans="3:4">
      <c r="C215" s="30"/>
      <c r="D215" s="30"/>
    </row>
    <row r="216" spans="3:4">
      <c r="C216" s="30"/>
      <c r="D216" s="30"/>
    </row>
    <row r="217" spans="3:4">
      <c r="C217" s="30"/>
      <c r="D217" s="30"/>
    </row>
    <row r="218" spans="3:4">
      <c r="C218" s="30"/>
      <c r="D218" s="30"/>
    </row>
    <row r="219" spans="3:4">
      <c r="C219" s="30"/>
      <c r="D219" s="30"/>
    </row>
    <row r="220" spans="3:4">
      <c r="C220" s="30"/>
      <c r="D220" s="30"/>
    </row>
    <row r="221" spans="3:4">
      <c r="C221" s="30"/>
      <c r="D221" s="30"/>
    </row>
    <row r="222" spans="3:4">
      <c r="C222" s="30"/>
      <c r="D222" s="30"/>
    </row>
    <row r="223" spans="3:4">
      <c r="C223" s="30"/>
      <c r="D223" s="30"/>
    </row>
    <row r="224" spans="3:4">
      <c r="C224" s="30"/>
      <c r="D224" s="30"/>
    </row>
    <row r="225" spans="3:4">
      <c r="C225" s="30"/>
      <c r="D225" s="30"/>
    </row>
    <row r="226" spans="3:4">
      <c r="C226" s="30"/>
      <c r="D226" s="30"/>
    </row>
    <row r="227" spans="3:4">
      <c r="C227" s="30"/>
      <c r="D227" s="30"/>
    </row>
    <row r="228" spans="3:4">
      <c r="C228" s="30"/>
      <c r="D228" s="30"/>
    </row>
    <row r="229" spans="3:4">
      <c r="C229" s="30"/>
      <c r="D229" s="30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  <row r="1505" spans="3:4">
      <c r="C1505" s="11"/>
      <c r="D1505" s="11"/>
    </row>
    <row r="1506" spans="3:4">
      <c r="C1506" s="11"/>
      <c r="D1506" s="11"/>
    </row>
    <row r="1507" spans="3:4">
      <c r="C1507" s="11"/>
      <c r="D1507" s="11"/>
    </row>
    <row r="1508" spans="3:4">
      <c r="C1508" s="11"/>
      <c r="D1508" s="11"/>
    </row>
    <row r="1509" spans="3:4">
      <c r="C1509" s="11"/>
      <c r="D1509" s="11"/>
    </row>
    <row r="1510" spans="3:4">
      <c r="C1510" s="11"/>
      <c r="D1510" s="11"/>
    </row>
    <row r="1511" spans="3:4">
      <c r="C1511" s="11"/>
      <c r="D1511" s="11"/>
    </row>
    <row r="1512" spans="3:4">
      <c r="C1512" s="11"/>
      <c r="D1512" s="11"/>
    </row>
    <row r="1513" spans="3:4">
      <c r="C1513" s="11"/>
      <c r="D1513" s="11"/>
    </row>
    <row r="1514" spans="3:4">
      <c r="C1514" s="11"/>
      <c r="D1514" s="11"/>
    </row>
    <row r="1515" spans="3:4">
      <c r="C1515" s="11"/>
      <c r="D1515" s="11"/>
    </row>
    <row r="1516" spans="3:4">
      <c r="C1516" s="11"/>
      <c r="D1516" s="11"/>
    </row>
    <row r="1517" spans="3:4">
      <c r="C1517" s="11"/>
      <c r="D1517" s="11"/>
    </row>
    <row r="1518" spans="3:4">
      <c r="C1518" s="11"/>
      <c r="D1518" s="11"/>
    </row>
    <row r="1519" spans="3:4">
      <c r="C1519" s="11"/>
      <c r="D1519" s="11"/>
    </row>
    <row r="1520" spans="3:4">
      <c r="C1520" s="11"/>
      <c r="D1520" s="11"/>
    </row>
    <row r="1521" spans="3:4">
      <c r="C1521" s="11"/>
      <c r="D1521" s="11"/>
    </row>
    <row r="1522" spans="3:4">
      <c r="C1522" s="11"/>
      <c r="D1522" s="11"/>
    </row>
    <row r="1523" spans="3:4">
      <c r="C1523" s="11"/>
      <c r="D1523" s="11"/>
    </row>
    <row r="1524" spans="3:4">
      <c r="C1524" s="11"/>
      <c r="D1524" s="11"/>
    </row>
    <row r="1525" spans="3:4">
      <c r="C1525" s="11"/>
      <c r="D1525" s="11"/>
    </row>
    <row r="1526" spans="3:4">
      <c r="C1526" s="11"/>
      <c r="D1526" s="11"/>
    </row>
    <row r="1527" spans="3:4">
      <c r="C1527" s="11"/>
      <c r="D1527" s="11"/>
    </row>
    <row r="1528" spans="3:4">
      <c r="C1528" s="11"/>
      <c r="D1528" s="11"/>
    </row>
    <row r="1529" spans="3:4">
      <c r="C1529" s="11"/>
      <c r="D1529" s="11"/>
    </row>
    <row r="1530" spans="3:4">
      <c r="C1530" s="11"/>
      <c r="D1530" s="11"/>
    </row>
    <row r="1531" spans="3:4">
      <c r="C1531" s="11"/>
      <c r="D1531" s="11"/>
    </row>
    <row r="1532" spans="3:4">
      <c r="C1532" s="11"/>
      <c r="D1532" s="11"/>
    </row>
    <row r="1533" spans="3:4">
      <c r="C1533" s="11"/>
      <c r="D1533" s="11"/>
    </row>
    <row r="1534" spans="3:4">
      <c r="C1534" s="11"/>
      <c r="D1534" s="11"/>
    </row>
    <row r="1535" spans="3:4">
      <c r="C1535" s="11"/>
      <c r="D1535" s="11"/>
    </row>
    <row r="1536" spans="3:4">
      <c r="C1536" s="11"/>
      <c r="D1536" s="11"/>
    </row>
    <row r="1537" spans="3:4">
      <c r="C1537" s="11"/>
      <c r="D1537" s="11"/>
    </row>
    <row r="1538" spans="3:4">
      <c r="C1538" s="11"/>
      <c r="D1538" s="11"/>
    </row>
    <row r="1539" spans="3:4">
      <c r="C1539" s="11"/>
      <c r="D1539" s="11"/>
    </row>
    <row r="1540" spans="3:4">
      <c r="C1540" s="11"/>
      <c r="D1540" s="11"/>
    </row>
    <row r="1541" spans="3:4">
      <c r="C1541" s="11"/>
      <c r="D1541" s="11"/>
    </row>
    <row r="1542" spans="3:4">
      <c r="C1542" s="11"/>
      <c r="D1542" s="11"/>
    </row>
    <row r="1543" spans="3:4">
      <c r="C1543" s="11"/>
      <c r="D1543" s="11"/>
    </row>
    <row r="1544" spans="3:4">
      <c r="C1544" s="11"/>
      <c r="D1544" s="11"/>
    </row>
    <row r="1545" spans="3:4">
      <c r="C1545" s="11"/>
      <c r="D1545" s="11"/>
    </row>
    <row r="1546" spans="3:4">
      <c r="C1546" s="11"/>
      <c r="D1546" s="11"/>
    </row>
    <row r="1547" spans="3:4">
      <c r="C1547" s="11"/>
      <c r="D1547" s="11"/>
    </row>
    <row r="1548" spans="3:4">
      <c r="C1548" s="11"/>
      <c r="D1548" s="11"/>
    </row>
    <row r="1549" spans="3:4">
      <c r="C1549" s="11"/>
      <c r="D1549" s="11"/>
    </row>
    <row r="1550" spans="3:4">
      <c r="C1550" s="11"/>
      <c r="D1550" s="11"/>
    </row>
    <row r="1551" spans="3:4">
      <c r="C1551" s="11"/>
      <c r="D1551" s="11"/>
    </row>
    <row r="1552" spans="3:4">
      <c r="C1552" s="11"/>
      <c r="D1552" s="11"/>
    </row>
    <row r="1553" spans="3:4">
      <c r="C1553" s="11"/>
      <c r="D1553" s="11"/>
    </row>
    <row r="1554" spans="3:4">
      <c r="C1554" s="11"/>
      <c r="D1554" s="11"/>
    </row>
    <row r="1555" spans="3:4">
      <c r="C1555" s="11"/>
      <c r="D1555" s="11"/>
    </row>
    <row r="1556" spans="3:4">
      <c r="C1556" s="11"/>
      <c r="D1556" s="11"/>
    </row>
    <row r="1557" spans="3:4">
      <c r="C1557" s="11"/>
      <c r="D1557" s="11"/>
    </row>
    <row r="1558" spans="3:4">
      <c r="C1558" s="11"/>
      <c r="D1558" s="11"/>
    </row>
    <row r="1559" spans="3:4">
      <c r="C1559" s="11"/>
      <c r="D1559" s="11"/>
    </row>
    <row r="1560" spans="3:4">
      <c r="C1560" s="11"/>
      <c r="D1560" s="11"/>
    </row>
    <row r="1561" spans="3:4">
      <c r="C1561" s="11"/>
      <c r="D1561" s="11"/>
    </row>
    <row r="1562" spans="3:4">
      <c r="C1562" s="11"/>
      <c r="D1562" s="11"/>
    </row>
    <row r="1563" spans="3:4">
      <c r="C1563" s="11"/>
      <c r="D1563" s="11"/>
    </row>
    <row r="1564" spans="3:4">
      <c r="C1564" s="11"/>
      <c r="D1564" s="11"/>
    </row>
    <row r="1565" spans="3:4">
      <c r="C1565" s="11"/>
      <c r="D1565" s="11"/>
    </row>
    <row r="1566" spans="3:4">
      <c r="C1566" s="11"/>
      <c r="D1566" s="11"/>
    </row>
    <row r="1567" spans="3:4">
      <c r="C1567" s="11"/>
      <c r="D1567" s="11"/>
    </row>
    <row r="1568" spans="3:4">
      <c r="C1568" s="11"/>
      <c r="D1568" s="11"/>
    </row>
    <row r="1569" spans="3:4">
      <c r="C1569" s="11"/>
      <c r="D1569" s="11"/>
    </row>
    <row r="1570" spans="3:4">
      <c r="C1570" s="11"/>
      <c r="D1570" s="11"/>
    </row>
    <row r="1571" spans="3:4">
      <c r="C1571" s="11"/>
      <c r="D1571" s="11"/>
    </row>
    <row r="1572" spans="3:4">
      <c r="C1572" s="11"/>
      <c r="D1572" s="11"/>
    </row>
    <row r="1573" spans="3:4">
      <c r="C1573" s="11"/>
      <c r="D1573" s="11"/>
    </row>
    <row r="1574" spans="3:4">
      <c r="C1574" s="11"/>
      <c r="D1574" s="11"/>
    </row>
    <row r="1575" spans="3:4">
      <c r="C1575" s="11"/>
      <c r="D1575" s="11"/>
    </row>
    <row r="1576" spans="3:4">
      <c r="C1576" s="11"/>
      <c r="D1576" s="11"/>
    </row>
    <row r="1577" spans="3:4">
      <c r="C1577" s="11"/>
      <c r="D1577" s="11"/>
    </row>
    <row r="1578" spans="3:4">
      <c r="C1578" s="11"/>
      <c r="D1578" s="11"/>
    </row>
    <row r="1579" spans="3:4">
      <c r="C1579" s="11"/>
      <c r="D1579" s="11"/>
    </row>
    <row r="1580" spans="3:4">
      <c r="C1580" s="11"/>
      <c r="D1580" s="11"/>
    </row>
    <row r="1581" spans="3:4">
      <c r="C1581" s="11"/>
      <c r="D1581" s="11"/>
    </row>
    <row r="1582" spans="3:4">
      <c r="C1582" s="11"/>
      <c r="D1582" s="11"/>
    </row>
    <row r="1583" spans="3:4">
      <c r="C1583" s="11"/>
      <c r="D1583" s="11"/>
    </row>
    <row r="1584" spans="3:4">
      <c r="C1584" s="11"/>
      <c r="D1584" s="11"/>
    </row>
    <row r="1585" spans="3:4">
      <c r="C1585" s="11"/>
      <c r="D1585" s="11"/>
    </row>
    <row r="1586" spans="3:4">
      <c r="C1586" s="11"/>
      <c r="D1586" s="11"/>
    </row>
    <row r="1587" spans="3:4">
      <c r="C1587" s="11"/>
      <c r="D1587" s="11"/>
    </row>
    <row r="1588" spans="3:4">
      <c r="C1588" s="11"/>
      <c r="D1588" s="11"/>
    </row>
    <row r="1589" spans="3:4">
      <c r="C1589" s="11"/>
      <c r="D1589" s="11"/>
    </row>
    <row r="1590" spans="3:4">
      <c r="C1590" s="11"/>
      <c r="D1590" s="11"/>
    </row>
    <row r="1591" spans="3:4">
      <c r="C1591" s="11"/>
      <c r="D1591" s="11"/>
    </row>
    <row r="1592" spans="3:4">
      <c r="C1592" s="11"/>
      <c r="D1592" s="11"/>
    </row>
    <row r="1593" spans="3:4">
      <c r="C1593" s="11"/>
      <c r="D1593" s="11"/>
    </row>
    <row r="1594" spans="3:4">
      <c r="C1594" s="11"/>
      <c r="D1594" s="11"/>
    </row>
    <row r="1595" spans="3:4">
      <c r="C1595" s="11"/>
      <c r="D1595" s="11"/>
    </row>
    <row r="1596" spans="3:4">
      <c r="C1596" s="11"/>
      <c r="D1596" s="11"/>
    </row>
    <row r="1597" spans="3:4">
      <c r="C1597" s="11"/>
      <c r="D1597" s="11"/>
    </row>
    <row r="1598" spans="3:4">
      <c r="C1598" s="11"/>
      <c r="D1598" s="11"/>
    </row>
    <row r="1599" spans="3:4">
      <c r="C1599" s="11"/>
      <c r="D1599" s="11"/>
    </row>
    <row r="1600" spans="3:4">
      <c r="C1600" s="11"/>
      <c r="D1600" s="11"/>
    </row>
    <row r="1601" spans="3:4">
      <c r="C1601" s="11"/>
      <c r="D1601" s="11"/>
    </row>
    <row r="1602" spans="3:4">
      <c r="C1602" s="11"/>
      <c r="D1602" s="11"/>
    </row>
    <row r="1603" spans="3:4">
      <c r="C1603" s="11"/>
      <c r="D1603" s="11"/>
    </row>
    <row r="1604" spans="3:4">
      <c r="C1604" s="11"/>
      <c r="D1604" s="11"/>
    </row>
    <row r="1605" spans="3:4">
      <c r="C1605" s="11"/>
      <c r="D1605" s="11"/>
    </row>
    <row r="1606" spans="3:4">
      <c r="C1606" s="11"/>
      <c r="D1606" s="11"/>
    </row>
    <row r="1607" spans="3:4">
      <c r="C1607" s="11"/>
      <c r="D1607" s="11"/>
    </row>
    <row r="1608" spans="3:4">
      <c r="C1608" s="11"/>
      <c r="D1608" s="11"/>
    </row>
    <row r="1609" spans="3:4">
      <c r="C1609" s="11"/>
      <c r="D1609" s="11"/>
    </row>
    <row r="1610" spans="3:4">
      <c r="C1610" s="11"/>
      <c r="D1610" s="11"/>
    </row>
    <row r="1611" spans="3:4">
      <c r="C1611" s="11"/>
      <c r="D1611" s="11"/>
    </row>
    <row r="1612" spans="3:4">
      <c r="C1612" s="11"/>
      <c r="D1612" s="11"/>
    </row>
    <row r="1613" spans="3:4">
      <c r="C1613" s="11"/>
      <c r="D1613" s="11"/>
    </row>
    <row r="1614" spans="3:4">
      <c r="C1614" s="11"/>
      <c r="D1614" s="11"/>
    </row>
    <row r="1615" spans="3:4">
      <c r="C1615" s="11"/>
      <c r="D1615" s="11"/>
    </row>
    <row r="1616" spans="3:4">
      <c r="C1616" s="11"/>
      <c r="D1616" s="11"/>
    </row>
    <row r="1617" spans="3:4">
      <c r="C1617" s="11"/>
      <c r="D1617" s="11"/>
    </row>
    <row r="1618" spans="3:4">
      <c r="C1618" s="11"/>
      <c r="D1618" s="11"/>
    </row>
    <row r="1619" spans="3:4">
      <c r="C1619" s="11"/>
      <c r="D1619" s="11"/>
    </row>
    <row r="1620" spans="3:4">
      <c r="C1620" s="11"/>
      <c r="D1620" s="11"/>
    </row>
    <row r="1621" spans="3:4">
      <c r="C1621" s="11"/>
      <c r="D1621" s="11"/>
    </row>
    <row r="1622" spans="3:4">
      <c r="C1622" s="11"/>
      <c r="D1622" s="11"/>
    </row>
    <row r="1623" spans="3:4">
      <c r="C1623" s="11"/>
      <c r="D1623" s="11"/>
    </row>
    <row r="1624" spans="3:4">
      <c r="C1624" s="11"/>
      <c r="D1624" s="11"/>
    </row>
    <row r="1625" spans="3:4">
      <c r="C1625" s="11"/>
      <c r="D1625" s="11"/>
    </row>
    <row r="1626" spans="3:4">
      <c r="C1626" s="11"/>
      <c r="D1626" s="11"/>
    </row>
    <row r="1627" spans="3:4">
      <c r="C1627" s="11"/>
      <c r="D1627" s="11"/>
    </row>
    <row r="1628" spans="3:4">
      <c r="C1628" s="11"/>
      <c r="D1628" s="11"/>
    </row>
    <row r="1629" spans="3:4">
      <c r="C1629" s="11"/>
      <c r="D1629" s="11"/>
    </row>
    <row r="1630" spans="3:4">
      <c r="C1630" s="11"/>
      <c r="D1630" s="11"/>
    </row>
    <row r="1631" spans="3:4">
      <c r="C1631" s="11"/>
      <c r="D1631" s="11"/>
    </row>
    <row r="1632" spans="3:4">
      <c r="C1632" s="11"/>
      <c r="D1632" s="11"/>
    </row>
    <row r="1633" spans="3:4">
      <c r="C1633" s="11"/>
      <c r="D1633" s="11"/>
    </row>
    <row r="1634" spans="3:4">
      <c r="C1634" s="11"/>
      <c r="D1634" s="11"/>
    </row>
    <row r="1635" spans="3:4">
      <c r="C1635" s="11"/>
      <c r="D1635" s="11"/>
    </row>
    <row r="1636" spans="3:4">
      <c r="C1636" s="11"/>
      <c r="D1636" s="11"/>
    </row>
    <row r="1637" spans="3:4">
      <c r="C1637" s="11"/>
      <c r="D1637" s="11"/>
    </row>
    <row r="1638" spans="3:4">
      <c r="C1638" s="11"/>
      <c r="D1638" s="11"/>
    </row>
    <row r="1639" spans="3:4">
      <c r="C1639" s="11"/>
      <c r="D1639" s="11"/>
    </row>
    <row r="1640" spans="3:4">
      <c r="C1640" s="11"/>
      <c r="D1640" s="11"/>
    </row>
    <row r="1641" spans="3:4">
      <c r="C1641" s="11"/>
      <c r="D1641" s="11"/>
    </row>
    <row r="1642" spans="3:4">
      <c r="C1642" s="11"/>
      <c r="D1642" s="11"/>
    </row>
    <row r="1643" spans="3:4">
      <c r="C1643" s="11"/>
      <c r="D1643" s="11"/>
    </row>
    <row r="1644" spans="3:4">
      <c r="C1644" s="11"/>
      <c r="D1644" s="11"/>
    </row>
    <row r="1645" spans="3:4">
      <c r="C1645" s="11"/>
      <c r="D1645" s="11"/>
    </row>
    <row r="1646" spans="3:4">
      <c r="C1646" s="11"/>
      <c r="D1646" s="11"/>
    </row>
    <row r="1647" spans="3:4">
      <c r="C1647" s="11"/>
      <c r="D1647" s="11"/>
    </row>
    <row r="1648" spans="3:4">
      <c r="C1648" s="11"/>
      <c r="D1648" s="11"/>
    </row>
    <row r="1649" spans="3:4">
      <c r="C1649" s="11"/>
      <c r="D1649" s="11"/>
    </row>
    <row r="1650" spans="3:4">
      <c r="C1650" s="11"/>
      <c r="D1650" s="11"/>
    </row>
    <row r="1651" spans="3:4">
      <c r="C1651" s="11"/>
      <c r="D1651" s="11"/>
    </row>
    <row r="1652" spans="3:4">
      <c r="C1652" s="11"/>
      <c r="D1652" s="11"/>
    </row>
    <row r="1653" spans="3:4">
      <c r="C1653" s="11"/>
      <c r="D1653" s="11"/>
    </row>
    <row r="1654" spans="3:4">
      <c r="C1654" s="11"/>
      <c r="D1654" s="11"/>
    </row>
    <row r="1655" spans="3:4">
      <c r="C1655" s="11"/>
      <c r="D1655" s="11"/>
    </row>
    <row r="1656" spans="3:4">
      <c r="C1656" s="11"/>
      <c r="D1656" s="11"/>
    </row>
    <row r="1657" spans="3:4">
      <c r="C1657" s="11"/>
      <c r="D1657" s="11"/>
    </row>
    <row r="1658" spans="3:4">
      <c r="C1658" s="11"/>
      <c r="D1658" s="11"/>
    </row>
    <row r="1659" spans="3:4">
      <c r="C1659" s="11"/>
      <c r="D1659" s="11"/>
    </row>
    <row r="1660" spans="3:4">
      <c r="C1660" s="11"/>
      <c r="D1660" s="11"/>
    </row>
    <row r="1661" spans="3:4">
      <c r="C1661" s="11"/>
      <c r="D1661" s="11"/>
    </row>
    <row r="1662" spans="3:4">
      <c r="C1662" s="11"/>
      <c r="D1662" s="11"/>
    </row>
    <row r="1663" spans="3:4">
      <c r="C1663" s="11"/>
      <c r="D1663" s="11"/>
    </row>
    <row r="1664" spans="3:4">
      <c r="C1664" s="11"/>
      <c r="D1664" s="11"/>
    </row>
    <row r="1665" spans="3:4">
      <c r="C1665" s="11"/>
      <c r="D1665" s="11"/>
    </row>
    <row r="1666" spans="3:4">
      <c r="C1666" s="11"/>
      <c r="D1666" s="11"/>
    </row>
    <row r="1667" spans="3:4">
      <c r="C1667" s="11"/>
      <c r="D1667" s="11"/>
    </row>
    <row r="1668" spans="3:4">
      <c r="C1668" s="11"/>
      <c r="D1668" s="11"/>
    </row>
    <row r="1669" spans="3:4">
      <c r="C1669" s="11"/>
      <c r="D1669" s="11"/>
    </row>
    <row r="1670" spans="3:4">
      <c r="C1670" s="11"/>
      <c r="D1670" s="11"/>
    </row>
    <row r="1671" spans="3:4">
      <c r="C1671" s="11"/>
      <c r="D1671" s="11"/>
    </row>
    <row r="1672" spans="3:4">
      <c r="C1672" s="11"/>
      <c r="D1672" s="11"/>
    </row>
    <row r="1673" spans="3:4">
      <c r="C1673" s="11"/>
      <c r="D1673" s="11"/>
    </row>
    <row r="1674" spans="3:4">
      <c r="C1674" s="11"/>
      <c r="D1674" s="11"/>
    </row>
    <row r="1675" spans="3:4">
      <c r="C1675" s="11"/>
      <c r="D1675" s="11"/>
    </row>
    <row r="1676" spans="3:4">
      <c r="C1676" s="11"/>
      <c r="D1676" s="11"/>
    </row>
    <row r="1677" spans="3:4">
      <c r="C1677" s="11"/>
      <c r="D1677" s="11"/>
    </row>
    <row r="1678" spans="3:4">
      <c r="C1678" s="11"/>
      <c r="D1678" s="11"/>
    </row>
    <row r="1679" spans="3:4">
      <c r="C1679" s="11"/>
      <c r="D1679" s="11"/>
    </row>
    <row r="1680" spans="3:4">
      <c r="C1680" s="11"/>
      <c r="D1680" s="11"/>
    </row>
    <row r="1681" spans="3:4">
      <c r="C1681" s="11"/>
      <c r="D1681" s="11"/>
    </row>
    <row r="1682" spans="3:4">
      <c r="C1682" s="11"/>
      <c r="D1682" s="11"/>
    </row>
    <row r="1683" spans="3:4">
      <c r="C1683" s="11"/>
      <c r="D1683" s="11"/>
    </row>
    <row r="1684" spans="3:4">
      <c r="C1684" s="11"/>
      <c r="D1684" s="11"/>
    </row>
    <row r="1685" spans="3:4">
      <c r="C1685" s="11"/>
      <c r="D1685" s="11"/>
    </row>
    <row r="1686" spans="3:4">
      <c r="C1686" s="11"/>
      <c r="D1686" s="11"/>
    </row>
    <row r="1687" spans="3:4">
      <c r="C1687" s="11"/>
      <c r="D1687" s="11"/>
    </row>
    <row r="1688" spans="3:4">
      <c r="C1688" s="11"/>
      <c r="D1688" s="11"/>
    </row>
    <row r="1689" spans="3:4">
      <c r="C1689" s="11"/>
      <c r="D1689" s="11"/>
    </row>
    <row r="1690" spans="3:4">
      <c r="C1690" s="11"/>
      <c r="D1690" s="11"/>
    </row>
    <row r="1691" spans="3:4">
      <c r="C1691" s="11"/>
      <c r="D1691" s="11"/>
    </row>
    <row r="1692" spans="3:4">
      <c r="C1692" s="11"/>
      <c r="D1692" s="11"/>
    </row>
    <row r="1693" spans="3:4">
      <c r="C1693" s="11"/>
      <c r="D1693" s="11"/>
    </row>
    <row r="1694" spans="3:4">
      <c r="C1694" s="11"/>
      <c r="D1694" s="11"/>
    </row>
    <row r="1695" spans="3:4">
      <c r="C1695" s="11"/>
      <c r="D1695" s="11"/>
    </row>
    <row r="1696" spans="3:4">
      <c r="C1696" s="11"/>
      <c r="D1696" s="11"/>
    </row>
    <row r="1697" spans="3:4">
      <c r="C1697" s="11"/>
      <c r="D1697" s="11"/>
    </row>
    <row r="1698" spans="3:4">
      <c r="C1698" s="11"/>
      <c r="D1698" s="11"/>
    </row>
    <row r="1699" spans="3:4">
      <c r="C1699" s="11"/>
      <c r="D1699" s="11"/>
    </row>
    <row r="1700" spans="3:4">
      <c r="C1700" s="11"/>
      <c r="D1700" s="11"/>
    </row>
    <row r="1701" spans="3:4">
      <c r="C1701" s="11"/>
      <c r="D1701" s="11"/>
    </row>
    <row r="1702" spans="3:4">
      <c r="C1702" s="11"/>
      <c r="D1702" s="11"/>
    </row>
    <row r="1703" spans="3:4">
      <c r="C1703" s="11"/>
      <c r="D1703" s="11"/>
    </row>
    <row r="1704" spans="3:4">
      <c r="C1704" s="11"/>
      <c r="D1704" s="11"/>
    </row>
    <row r="1705" spans="3:4">
      <c r="C1705" s="11"/>
      <c r="D1705" s="11"/>
    </row>
    <row r="1706" spans="3:4">
      <c r="C1706" s="11"/>
      <c r="D1706" s="11"/>
    </row>
    <row r="1707" spans="3:4">
      <c r="C1707" s="11"/>
      <c r="D1707" s="11"/>
    </row>
    <row r="1708" spans="3:4">
      <c r="C1708" s="11"/>
      <c r="D1708" s="11"/>
    </row>
    <row r="1709" spans="3:4">
      <c r="C1709" s="11"/>
      <c r="D1709" s="11"/>
    </row>
    <row r="1710" spans="3:4">
      <c r="C1710" s="11"/>
      <c r="D1710" s="11"/>
    </row>
    <row r="1711" spans="3:4">
      <c r="C1711" s="11"/>
      <c r="D1711" s="11"/>
    </row>
    <row r="1712" spans="3:4">
      <c r="C1712" s="11"/>
      <c r="D1712" s="11"/>
    </row>
    <row r="1713" spans="3:4">
      <c r="C1713" s="11"/>
      <c r="D1713" s="11"/>
    </row>
    <row r="1714" spans="3:4">
      <c r="C1714" s="11"/>
      <c r="D1714" s="11"/>
    </row>
    <row r="1715" spans="3:4">
      <c r="C1715" s="11"/>
      <c r="D1715" s="11"/>
    </row>
    <row r="1716" spans="3:4">
      <c r="C1716" s="11"/>
      <c r="D1716" s="11"/>
    </row>
    <row r="1717" spans="3:4">
      <c r="C1717" s="11"/>
      <c r="D1717" s="11"/>
    </row>
    <row r="1718" spans="3:4">
      <c r="C1718" s="11"/>
      <c r="D1718" s="11"/>
    </row>
    <row r="1719" spans="3:4">
      <c r="C1719" s="11"/>
      <c r="D1719" s="11"/>
    </row>
    <row r="1720" spans="3:4">
      <c r="C1720" s="11"/>
      <c r="D1720" s="11"/>
    </row>
    <row r="1721" spans="3:4">
      <c r="C1721" s="11"/>
      <c r="D1721" s="11"/>
    </row>
    <row r="1722" spans="3:4">
      <c r="C1722" s="11"/>
      <c r="D1722" s="11"/>
    </row>
    <row r="1723" spans="3:4">
      <c r="C1723" s="11"/>
      <c r="D1723" s="11"/>
    </row>
    <row r="1724" spans="3:4">
      <c r="C1724" s="11"/>
      <c r="D1724" s="11"/>
    </row>
    <row r="1725" spans="3:4">
      <c r="C1725" s="11"/>
      <c r="D1725" s="11"/>
    </row>
    <row r="1726" spans="3:4">
      <c r="C1726" s="11"/>
      <c r="D1726" s="11"/>
    </row>
    <row r="1727" spans="3:4">
      <c r="C1727" s="11"/>
      <c r="D1727" s="11"/>
    </row>
    <row r="1728" spans="3:4">
      <c r="C1728" s="11"/>
      <c r="D1728" s="11"/>
    </row>
    <row r="1729" spans="3:4">
      <c r="C1729" s="11"/>
      <c r="D1729" s="11"/>
    </row>
    <row r="1730" spans="3:4">
      <c r="C1730" s="11"/>
      <c r="D1730" s="11"/>
    </row>
    <row r="1731" spans="3:4">
      <c r="C1731" s="11"/>
      <c r="D1731" s="11"/>
    </row>
    <row r="1732" spans="3:4">
      <c r="C1732" s="11"/>
      <c r="D1732" s="11"/>
    </row>
    <row r="1733" spans="3:4">
      <c r="C1733" s="11"/>
      <c r="D1733" s="11"/>
    </row>
    <row r="1734" spans="3:4">
      <c r="C1734" s="11"/>
      <c r="D1734" s="11"/>
    </row>
    <row r="1735" spans="3:4">
      <c r="C1735" s="11"/>
      <c r="D1735" s="11"/>
    </row>
    <row r="1736" spans="3:4">
      <c r="C1736" s="11"/>
      <c r="D1736" s="11"/>
    </row>
    <row r="1737" spans="3:4">
      <c r="C1737" s="11"/>
      <c r="D1737" s="11"/>
    </row>
    <row r="1738" spans="3:4">
      <c r="C1738" s="11"/>
      <c r="D1738" s="11"/>
    </row>
    <row r="1739" spans="3:4">
      <c r="C1739" s="11"/>
      <c r="D1739" s="11"/>
    </row>
    <row r="1740" spans="3:4">
      <c r="C1740" s="11"/>
      <c r="D1740" s="11"/>
    </row>
    <row r="1741" spans="3:4">
      <c r="C1741" s="11"/>
      <c r="D1741" s="11"/>
    </row>
    <row r="1742" spans="3:4">
      <c r="C1742" s="11"/>
      <c r="D1742" s="11"/>
    </row>
    <row r="1743" spans="3:4">
      <c r="C1743" s="11"/>
      <c r="D1743" s="11"/>
    </row>
    <row r="1744" spans="3:4">
      <c r="C1744" s="11"/>
      <c r="D1744" s="11"/>
    </row>
    <row r="1745" spans="3:4">
      <c r="C1745" s="11"/>
      <c r="D1745" s="11"/>
    </row>
    <row r="1746" spans="3:4">
      <c r="C1746" s="11"/>
      <c r="D1746" s="11"/>
    </row>
    <row r="1747" spans="3:4">
      <c r="C1747" s="11"/>
      <c r="D1747" s="11"/>
    </row>
    <row r="1748" spans="3:4">
      <c r="C1748" s="11"/>
      <c r="D1748" s="11"/>
    </row>
    <row r="1749" spans="3:4">
      <c r="C1749" s="11"/>
      <c r="D1749" s="11"/>
    </row>
    <row r="1750" spans="3:4">
      <c r="C1750" s="11"/>
      <c r="D1750" s="11"/>
    </row>
    <row r="1751" spans="3:4">
      <c r="C1751" s="11"/>
      <c r="D1751" s="11"/>
    </row>
    <row r="1752" spans="3:4">
      <c r="C1752" s="11"/>
      <c r="D1752" s="11"/>
    </row>
    <row r="1753" spans="3:4">
      <c r="C1753" s="11"/>
      <c r="D1753" s="11"/>
    </row>
    <row r="1754" spans="3:4">
      <c r="C1754" s="11"/>
      <c r="D1754" s="11"/>
    </row>
    <row r="1755" spans="3:4">
      <c r="C1755" s="11"/>
      <c r="D1755" s="11"/>
    </row>
    <row r="1756" spans="3:4">
      <c r="C1756" s="11"/>
      <c r="D1756" s="11"/>
    </row>
    <row r="1757" spans="3:4">
      <c r="C1757" s="11"/>
      <c r="D1757" s="11"/>
    </row>
    <row r="1758" spans="3:4">
      <c r="C1758" s="11"/>
      <c r="D1758" s="11"/>
    </row>
    <row r="1759" spans="3:4">
      <c r="C1759" s="11"/>
      <c r="D1759" s="11"/>
    </row>
    <row r="1760" spans="3:4">
      <c r="C1760" s="11"/>
      <c r="D1760" s="11"/>
    </row>
    <row r="1761" spans="3:4">
      <c r="C1761" s="11"/>
      <c r="D1761" s="11"/>
    </row>
    <row r="1762" spans="3:4">
      <c r="C1762" s="11"/>
      <c r="D1762" s="11"/>
    </row>
    <row r="1763" spans="3:4">
      <c r="C1763" s="11"/>
      <c r="D1763" s="11"/>
    </row>
    <row r="1764" spans="3:4">
      <c r="C1764" s="11"/>
      <c r="D1764" s="11"/>
    </row>
    <row r="1765" spans="3:4">
      <c r="C1765" s="11"/>
      <c r="D1765" s="11"/>
    </row>
    <row r="1766" spans="3:4">
      <c r="C1766" s="11"/>
      <c r="D1766" s="11"/>
    </row>
    <row r="1767" spans="3:4">
      <c r="C1767" s="11"/>
      <c r="D1767" s="11"/>
    </row>
    <row r="1768" spans="3:4">
      <c r="C1768" s="11"/>
      <c r="D1768" s="11"/>
    </row>
    <row r="1769" spans="3:4">
      <c r="C1769" s="11"/>
      <c r="D1769" s="11"/>
    </row>
    <row r="1770" spans="3:4">
      <c r="C1770" s="11"/>
      <c r="D1770" s="11"/>
    </row>
    <row r="1771" spans="3:4">
      <c r="C1771" s="11"/>
      <c r="D1771" s="11"/>
    </row>
    <row r="1772" spans="3:4">
      <c r="C1772" s="11"/>
      <c r="D1772" s="11"/>
    </row>
    <row r="1773" spans="3:4">
      <c r="C1773" s="11"/>
      <c r="D1773" s="11"/>
    </row>
    <row r="1774" spans="3:4">
      <c r="C1774" s="11"/>
      <c r="D1774" s="11"/>
    </row>
    <row r="1775" spans="3:4">
      <c r="C1775" s="11"/>
      <c r="D1775" s="11"/>
    </row>
    <row r="1776" spans="3:4">
      <c r="C1776" s="11"/>
      <c r="D1776" s="11"/>
    </row>
    <row r="1777" spans="3:4">
      <c r="C1777" s="11"/>
      <c r="D1777" s="11"/>
    </row>
    <row r="1778" spans="3:4">
      <c r="C1778" s="11"/>
      <c r="D1778" s="11"/>
    </row>
    <row r="1779" spans="3:4">
      <c r="C1779" s="11"/>
      <c r="D1779" s="11"/>
    </row>
    <row r="1780" spans="3:4">
      <c r="C1780" s="11"/>
      <c r="D1780" s="11"/>
    </row>
    <row r="1781" spans="3:4">
      <c r="C1781" s="11"/>
      <c r="D1781" s="11"/>
    </row>
    <row r="1782" spans="3:4">
      <c r="C1782" s="11"/>
      <c r="D1782" s="11"/>
    </row>
    <row r="1783" spans="3:4">
      <c r="C1783" s="11"/>
      <c r="D1783" s="11"/>
    </row>
    <row r="1784" spans="3:4">
      <c r="C1784" s="11"/>
      <c r="D1784" s="11"/>
    </row>
    <row r="1785" spans="3:4">
      <c r="C1785" s="11"/>
      <c r="D1785" s="11"/>
    </row>
    <row r="1786" spans="3:4">
      <c r="C1786" s="11"/>
      <c r="D1786" s="11"/>
    </row>
    <row r="1787" spans="3:4">
      <c r="C1787" s="11"/>
      <c r="D1787" s="11"/>
    </row>
    <row r="1788" spans="3:4">
      <c r="C1788" s="11"/>
      <c r="D1788" s="11"/>
    </row>
    <row r="1789" spans="3:4">
      <c r="C1789" s="11"/>
      <c r="D1789" s="11"/>
    </row>
    <row r="1790" spans="3:4">
      <c r="C1790" s="11"/>
      <c r="D1790" s="11"/>
    </row>
    <row r="1791" spans="3:4">
      <c r="C1791" s="11"/>
      <c r="D1791" s="11"/>
    </row>
    <row r="1792" spans="3:4">
      <c r="C1792" s="11"/>
      <c r="D1792" s="11"/>
    </row>
    <row r="1793" spans="3:4">
      <c r="C1793" s="11"/>
      <c r="D1793" s="11"/>
    </row>
    <row r="1794" spans="3:4">
      <c r="C1794" s="11"/>
      <c r="D1794" s="11"/>
    </row>
    <row r="1795" spans="3:4">
      <c r="C1795" s="11"/>
      <c r="D1795" s="11"/>
    </row>
    <row r="1796" spans="3:4">
      <c r="C1796" s="11"/>
      <c r="D1796" s="11"/>
    </row>
    <row r="1797" spans="3:4">
      <c r="C1797" s="11"/>
      <c r="D1797" s="11"/>
    </row>
    <row r="1798" spans="3:4">
      <c r="C1798" s="11"/>
      <c r="D1798" s="11"/>
    </row>
    <row r="1799" spans="3:4">
      <c r="C1799" s="11"/>
      <c r="D1799" s="11"/>
    </row>
    <row r="1800" spans="3:4">
      <c r="C1800" s="11"/>
      <c r="D1800" s="11"/>
    </row>
    <row r="1801" spans="3:4">
      <c r="C1801" s="11"/>
      <c r="D1801" s="11"/>
    </row>
    <row r="1802" spans="3:4">
      <c r="C1802" s="11"/>
      <c r="D1802" s="11"/>
    </row>
    <row r="1803" spans="3:4">
      <c r="C1803" s="11"/>
      <c r="D1803" s="11"/>
    </row>
    <row r="1804" spans="3:4">
      <c r="C1804" s="11"/>
      <c r="D1804" s="11"/>
    </row>
    <row r="1805" spans="3:4">
      <c r="C1805" s="11"/>
      <c r="D1805" s="11"/>
    </row>
    <row r="1806" spans="3:4">
      <c r="C1806" s="11"/>
      <c r="D1806" s="11"/>
    </row>
    <row r="1807" spans="3:4">
      <c r="C1807" s="11"/>
      <c r="D1807" s="11"/>
    </row>
    <row r="1808" spans="3:4">
      <c r="C1808" s="11"/>
      <c r="D1808" s="11"/>
    </row>
    <row r="1809" spans="3:4">
      <c r="C1809" s="11"/>
      <c r="D1809" s="11"/>
    </row>
    <row r="1810" spans="3:4">
      <c r="C1810" s="11"/>
      <c r="D1810" s="11"/>
    </row>
    <row r="1811" spans="3:4">
      <c r="C1811" s="11"/>
      <c r="D1811" s="11"/>
    </row>
    <row r="1812" spans="3:4">
      <c r="C1812" s="11"/>
      <c r="D1812" s="11"/>
    </row>
    <row r="1813" spans="3:4">
      <c r="C1813" s="11"/>
      <c r="D1813" s="11"/>
    </row>
    <row r="1814" spans="3:4">
      <c r="C1814" s="11"/>
      <c r="D1814" s="11"/>
    </row>
    <row r="1815" spans="3:4">
      <c r="C1815" s="11"/>
      <c r="D1815" s="11"/>
    </row>
    <row r="1816" spans="3:4">
      <c r="C1816" s="11"/>
      <c r="D1816" s="11"/>
    </row>
    <row r="1817" spans="3:4">
      <c r="C1817" s="11"/>
      <c r="D1817" s="11"/>
    </row>
    <row r="1818" spans="3:4">
      <c r="C1818" s="11"/>
      <c r="D1818" s="11"/>
    </row>
    <row r="1819" spans="3:4">
      <c r="C1819" s="11"/>
      <c r="D1819" s="11"/>
    </row>
    <row r="1820" spans="3:4">
      <c r="C1820" s="11"/>
      <c r="D1820" s="11"/>
    </row>
    <row r="1821" spans="3:4">
      <c r="C1821" s="11"/>
      <c r="D1821" s="11"/>
    </row>
    <row r="1822" spans="3:4">
      <c r="C1822" s="11"/>
      <c r="D1822" s="11"/>
    </row>
    <row r="1823" spans="3:4">
      <c r="C1823" s="11"/>
      <c r="D1823" s="11"/>
    </row>
    <row r="1824" spans="3:4">
      <c r="C1824" s="11"/>
      <c r="D1824" s="11"/>
    </row>
    <row r="1825" spans="3:4">
      <c r="C1825" s="11"/>
      <c r="D1825" s="11"/>
    </row>
    <row r="1826" spans="3:4">
      <c r="C1826" s="11"/>
      <c r="D1826" s="11"/>
    </row>
    <row r="1827" spans="3:4">
      <c r="C1827" s="11"/>
      <c r="D1827" s="11"/>
    </row>
    <row r="1828" spans="3:4">
      <c r="C1828" s="11"/>
      <c r="D1828" s="11"/>
    </row>
    <row r="1829" spans="3:4">
      <c r="C1829" s="11"/>
      <c r="D1829" s="11"/>
    </row>
    <row r="1830" spans="3:4">
      <c r="C1830" s="11"/>
      <c r="D1830" s="11"/>
    </row>
    <row r="1831" spans="3:4">
      <c r="C1831" s="11"/>
      <c r="D1831" s="11"/>
    </row>
    <row r="1832" spans="3:4">
      <c r="C1832" s="11"/>
      <c r="D1832" s="11"/>
    </row>
    <row r="1833" spans="3:4">
      <c r="C1833" s="11"/>
      <c r="D1833" s="11"/>
    </row>
    <row r="1834" spans="3:4">
      <c r="C1834" s="11"/>
      <c r="D1834" s="11"/>
    </row>
    <row r="1835" spans="3:4">
      <c r="C1835" s="11"/>
      <c r="D1835" s="11"/>
    </row>
    <row r="1836" spans="3:4">
      <c r="C1836" s="11"/>
      <c r="D1836" s="11"/>
    </row>
    <row r="1837" spans="3:4">
      <c r="C1837" s="11"/>
      <c r="D1837" s="11"/>
    </row>
    <row r="1838" spans="3:4">
      <c r="C1838" s="11"/>
      <c r="D1838" s="11"/>
    </row>
    <row r="1839" spans="3:4">
      <c r="C1839" s="11"/>
      <c r="D1839" s="11"/>
    </row>
    <row r="1840" spans="3:4">
      <c r="C1840" s="11"/>
      <c r="D1840" s="11"/>
    </row>
    <row r="1841" spans="3:4">
      <c r="C1841" s="11"/>
      <c r="D1841" s="11"/>
    </row>
    <row r="1842" spans="3:4">
      <c r="C1842" s="11"/>
      <c r="D1842" s="11"/>
    </row>
    <row r="1843" spans="3:4">
      <c r="C1843" s="11"/>
      <c r="D1843" s="11"/>
    </row>
    <row r="1844" spans="3:4">
      <c r="C1844" s="11"/>
      <c r="D1844" s="11"/>
    </row>
    <row r="1845" spans="3:4">
      <c r="C1845" s="11"/>
      <c r="D1845" s="11"/>
    </row>
    <row r="1846" spans="3:4">
      <c r="C1846" s="11"/>
      <c r="D1846" s="11"/>
    </row>
    <row r="1847" spans="3:4">
      <c r="C1847" s="11"/>
      <c r="D1847" s="11"/>
    </row>
    <row r="1848" spans="3:4">
      <c r="C1848" s="11"/>
      <c r="D1848" s="11"/>
    </row>
    <row r="1849" spans="3:4">
      <c r="C1849" s="11"/>
      <c r="D1849" s="11"/>
    </row>
    <row r="1850" spans="3:4">
      <c r="C1850" s="11"/>
      <c r="D1850" s="11"/>
    </row>
    <row r="1851" spans="3:4">
      <c r="C1851" s="11"/>
      <c r="D1851" s="11"/>
    </row>
    <row r="1852" spans="3:4">
      <c r="C1852" s="11"/>
      <c r="D1852" s="11"/>
    </row>
    <row r="1853" spans="3:4">
      <c r="C1853" s="11"/>
      <c r="D1853" s="11"/>
    </row>
    <row r="1854" spans="3:4">
      <c r="C1854" s="11"/>
      <c r="D1854" s="11"/>
    </row>
    <row r="1855" spans="3:4">
      <c r="C1855" s="11"/>
      <c r="D1855" s="11"/>
    </row>
    <row r="1856" spans="3:4">
      <c r="C1856" s="11"/>
      <c r="D1856" s="11"/>
    </row>
    <row r="1857" spans="3:4">
      <c r="C1857" s="11"/>
      <c r="D1857" s="11"/>
    </row>
    <row r="1858" spans="3:4">
      <c r="C1858" s="11"/>
      <c r="D1858" s="11"/>
    </row>
    <row r="1859" spans="3:4">
      <c r="C1859" s="11"/>
      <c r="D1859" s="11"/>
    </row>
    <row r="1860" spans="3:4">
      <c r="C1860" s="11"/>
      <c r="D1860" s="11"/>
    </row>
    <row r="1861" spans="3:4">
      <c r="C1861" s="11"/>
      <c r="D1861" s="11"/>
    </row>
    <row r="1862" spans="3:4">
      <c r="C1862" s="11"/>
      <c r="D1862" s="11"/>
    </row>
    <row r="1863" spans="3:4">
      <c r="C1863" s="11"/>
      <c r="D1863" s="11"/>
    </row>
    <row r="1864" spans="3:4">
      <c r="C1864" s="11"/>
      <c r="D1864" s="11"/>
    </row>
    <row r="1865" spans="3:4">
      <c r="C1865" s="11"/>
      <c r="D1865" s="11"/>
    </row>
    <row r="1866" spans="3:4">
      <c r="C1866" s="11"/>
      <c r="D1866" s="11"/>
    </row>
    <row r="1867" spans="3:4">
      <c r="C1867" s="11"/>
      <c r="D1867" s="11"/>
    </row>
    <row r="1868" spans="3:4">
      <c r="C1868" s="11"/>
      <c r="D1868" s="11"/>
    </row>
    <row r="1869" spans="3:4">
      <c r="C1869" s="11"/>
      <c r="D1869" s="11"/>
    </row>
    <row r="1870" spans="3:4">
      <c r="C1870" s="11"/>
      <c r="D1870" s="11"/>
    </row>
    <row r="1871" spans="3:4">
      <c r="C1871" s="11"/>
      <c r="D1871" s="11"/>
    </row>
    <row r="1872" spans="3:4">
      <c r="C1872" s="11"/>
      <c r="D1872" s="11"/>
    </row>
    <row r="1873" spans="3:4">
      <c r="C1873" s="11"/>
      <c r="D1873" s="11"/>
    </row>
    <row r="1874" spans="3:4">
      <c r="C1874" s="11"/>
      <c r="D1874" s="11"/>
    </row>
    <row r="1875" spans="3:4">
      <c r="C1875" s="11"/>
      <c r="D1875" s="11"/>
    </row>
    <row r="1876" spans="3:4">
      <c r="C1876" s="11"/>
      <c r="D1876" s="11"/>
    </row>
    <row r="1877" spans="3:4">
      <c r="C1877" s="11"/>
      <c r="D1877" s="11"/>
    </row>
    <row r="1878" spans="3:4">
      <c r="C1878" s="11"/>
      <c r="D1878" s="11"/>
    </row>
    <row r="1879" spans="3:4">
      <c r="C1879" s="11"/>
      <c r="D1879" s="11"/>
    </row>
    <row r="1880" spans="3:4">
      <c r="C1880" s="11"/>
      <c r="D1880" s="11"/>
    </row>
    <row r="1881" spans="3:4">
      <c r="C1881" s="11"/>
      <c r="D1881" s="11"/>
    </row>
    <row r="1882" spans="3:4">
      <c r="C1882" s="11"/>
      <c r="D1882" s="11"/>
    </row>
    <row r="1883" spans="3:4">
      <c r="C1883" s="11"/>
      <c r="D1883" s="11"/>
    </row>
    <row r="1884" spans="3:4">
      <c r="C1884" s="11"/>
      <c r="D1884" s="11"/>
    </row>
    <row r="1885" spans="3:4">
      <c r="C1885" s="11"/>
      <c r="D1885" s="11"/>
    </row>
    <row r="1886" spans="3:4">
      <c r="C1886" s="11"/>
      <c r="D1886" s="11"/>
    </row>
    <row r="1887" spans="3:4">
      <c r="C1887" s="11"/>
      <c r="D1887" s="11"/>
    </row>
    <row r="1888" spans="3:4">
      <c r="C1888" s="11"/>
      <c r="D1888" s="11"/>
    </row>
    <row r="1889" spans="3:4">
      <c r="C1889" s="11"/>
      <c r="D1889" s="11"/>
    </row>
    <row r="1890" spans="3:4">
      <c r="C1890" s="11"/>
      <c r="D1890" s="11"/>
    </row>
    <row r="1891" spans="3:4">
      <c r="C1891" s="11"/>
      <c r="D1891" s="11"/>
    </row>
    <row r="1892" spans="3:4">
      <c r="C1892" s="11"/>
      <c r="D1892" s="11"/>
    </row>
    <row r="1893" spans="3:4">
      <c r="C1893" s="11"/>
      <c r="D1893" s="11"/>
    </row>
    <row r="1894" spans="3:4">
      <c r="C1894" s="11"/>
      <c r="D1894" s="11"/>
    </row>
    <row r="1895" spans="3:4">
      <c r="C1895" s="11"/>
      <c r="D1895" s="11"/>
    </row>
    <row r="1896" spans="3:4">
      <c r="C1896" s="11"/>
      <c r="D1896" s="11"/>
    </row>
    <row r="1897" spans="3:4">
      <c r="C1897" s="11"/>
      <c r="D1897" s="11"/>
    </row>
    <row r="1898" spans="3:4">
      <c r="C1898" s="11"/>
      <c r="D1898" s="11"/>
    </row>
    <row r="1899" spans="3:4">
      <c r="C1899" s="11"/>
      <c r="D1899" s="11"/>
    </row>
    <row r="1900" spans="3:4">
      <c r="C1900" s="11"/>
      <c r="D1900" s="11"/>
    </row>
    <row r="1901" spans="3:4">
      <c r="C1901" s="11"/>
      <c r="D1901" s="11"/>
    </row>
    <row r="1902" spans="3:4">
      <c r="C1902" s="11"/>
      <c r="D1902" s="11"/>
    </row>
    <row r="1903" spans="3:4">
      <c r="C1903" s="11"/>
      <c r="D1903" s="11"/>
    </row>
    <row r="1904" spans="3:4">
      <c r="C1904" s="11"/>
      <c r="D1904" s="11"/>
    </row>
    <row r="1905" spans="3:4">
      <c r="C1905" s="11"/>
      <c r="D1905" s="11"/>
    </row>
    <row r="1906" spans="3:4">
      <c r="C1906" s="11"/>
      <c r="D1906" s="11"/>
    </row>
    <row r="1907" spans="3:4">
      <c r="C1907" s="11"/>
      <c r="D1907" s="11"/>
    </row>
    <row r="1908" spans="3:4">
      <c r="C1908" s="11"/>
      <c r="D1908" s="11"/>
    </row>
    <row r="1909" spans="3:4">
      <c r="C1909" s="11"/>
      <c r="D1909" s="11"/>
    </row>
    <row r="1910" spans="3:4">
      <c r="C1910" s="11"/>
      <c r="D1910" s="11"/>
    </row>
    <row r="1911" spans="3:4">
      <c r="C1911" s="11"/>
      <c r="D1911" s="11"/>
    </row>
    <row r="1912" spans="3:4">
      <c r="C1912" s="11"/>
      <c r="D1912" s="11"/>
    </row>
    <row r="1913" spans="3:4">
      <c r="C1913" s="11"/>
      <c r="D1913" s="11"/>
    </row>
    <row r="1914" spans="3:4">
      <c r="C1914" s="11"/>
      <c r="D1914" s="11"/>
    </row>
    <row r="1915" spans="3:4">
      <c r="C1915" s="11"/>
      <c r="D1915" s="11"/>
    </row>
    <row r="1916" spans="3:4">
      <c r="C1916" s="11"/>
      <c r="D1916" s="11"/>
    </row>
    <row r="1917" spans="3:4">
      <c r="C1917" s="11"/>
      <c r="D1917" s="11"/>
    </row>
    <row r="1918" spans="3:4">
      <c r="C1918" s="11"/>
      <c r="D1918" s="11"/>
    </row>
    <row r="1919" spans="3:4">
      <c r="C1919" s="11"/>
      <c r="D1919" s="11"/>
    </row>
    <row r="1920" spans="3:4">
      <c r="C1920" s="11"/>
      <c r="D1920" s="11"/>
    </row>
    <row r="1921" spans="3:4">
      <c r="C1921" s="11"/>
      <c r="D1921" s="11"/>
    </row>
    <row r="1922" spans="3:4">
      <c r="C1922" s="11"/>
      <c r="D1922" s="11"/>
    </row>
    <row r="1923" spans="3:4">
      <c r="C1923" s="11"/>
      <c r="D1923" s="11"/>
    </row>
    <row r="1924" spans="3:4">
      <c r="C1924" s="11"/>
      <c r="D1924" s="11"/>
    </row>
    <row r="1925" spans="3:4">
      <c r="C1925" s="11"/>
      <c r="D1925" s="11"/>
    </row>
    <row r="1926" spans="3:4">
      <c r="C1926" s="11"/>
      <c r="D1926" s="11"/>
    </row>
    <row r="1927" spans="3:4">
      <c r="C1927" s="11"/>
      <c r="D1927" s="11"/>
    </row>
    <row r="1928" spans="3:4">
      <c r="C1928" s="11"/>
      <c r="D1928" s="11"/>
    </row>
    <row r="1929" spans="3:4">
      <c r="C1929" s="11"/>
      <c r="D1929" s="11"/>
    </row>
    <row r="1930" spans="3:4">
      <c r="C1930" s="11"/>
      <c r="D1930" s="11"/>
    </row>
    <row r="1931" spans="3:4">
      <c r="C1931" s="11"/>
      <c r="D1931" s="11"/>
    </row>
    <row r="1932" spans="3:4">
      <c r="C1932" s="11"/>
      <c r="D1932" s="11"/>
    </row>
    <row r="1933" spans="3:4">
      <c r="C1933" s="11"/>
      <c r="D1933" s="11"/>
    </row>
    <row r="1934" spans="3:4">
      <c r="C1934" s="11"/>
      <c r="D1934" s="11"/>
    </row>
    <row r="1935" spans="3:4">
      <c r="C1935" s="11"/>
      <c r="D1935" s="11"/>
    </row>
    <row r="1936" spans="3:4">
      <c r="C1936" s="11"/>
      <c r="D1936" s="11"/>
    </row>
    <row r="1937" spans="3:4">
      <c r="C1937" s="11"/>
      <c r="D1937" s="11"/>
    </row>
    <row r="1938" spans="3:4">
      <c r="C1938" s="11"/>
      <c r="D1938" s="11"/>
    </row>
    <row r="1939" spans="3:4">
      <c r="C1939" s="11"/>
      <c r="D1939" s="11"/>
    </row>
    <row r="1940" spans="3:4">
      <c r="C1940" s="11"/>
      <c r="D1940" s="11"/>
    </row>
    <row r="1941" spans="3:4">
      <c r="C1941" s="11"/>
      <c r="D1941" s="11"/>
    </row>
    <row r="1942" spans="3:4">
      <c r="C1942" s="11"/>
      <c r="D1942" s="11"/>
    </row>
    <row r="1943" spans="3:4">
      <c r="C1943" s="11"/>
      <c r="D1943" s="11"/>
    </row>
    <row r="1944" spans="3:4">
      <c r="C1944" s="11"/>
      <c r="D1944" s="11"/>
    </row>
    <row r="1945" spans="3:4">
      <c r="C1945" s="11"/>
      <c r="D1945" s="11"/>
    </row>
    <row r="1946" spans="3:4">
      <c r="C1946" s="11"/>
      <c r="D1946" s="11"/>
    </row>
    <row r="1947" spans="3:4">
      <c r="C1947" s="11"/>
      <c r="D1947" s="11"/>
    </row>
    <row r="1948" spans="3:4">
      <c r="C1948" s="11"/>
      <c r="D1948" s="11"/>
    </row>
    <row r="1949" spans="3:4">
      <c r="C1949" s="11"/>
      <c r="D1949" s="11"/>
    </row>
    <row r="1950" spans="3:4">
      <c r="C1950" s="11"/>
      <c r="D1950" s="11"/>
    </row>
    <row r="1951" spans="3:4">
      <c r="C1951" s="11"/>
      <c r="D1951" s="11"/>
    </row>
    <row r="1952" spans="3:4">
      <c r="C1952" s="11"/>
      <c r="D1952" s="11"/>
    </row>
    <row r="1953" spans="3:4">
      <c r="C1953" s="11"/>
      <c r="D1953" s="11"/>
    </row>
    <row r="1954" spans="3:4">
      <c r="C1954" s="11"/>
      <c r="D1954" s="11"/>
    </row>
    <row r="1955" spans="3:4">
      <c r="C1955" s="11"/>
      <c r="D1955" s="11"/>
    </row>
    <row r="1956" spans="3:4">
      <c r="C1956" s="11"/>
      <c r="D1956" s="11"/>
    </row>
    <row r="1957" spans="3:4">
      <c r="C1957" s="11"/>
      <c r="D1957" s="11"/>
    </row>
    <row r="1958" spans="3:4">
      <c r="C1958" s="11"/>
      <c r="D1958" s="11"/>
    </row>
    <row r="1959" spans="3:4">
      <c r="C1959" s="11"/>
      <c r="D1959" s="11"/>
    </row>
    <row r="1960" spans="3:4">
      <c r="C1960" s="11"/>
      <c r="D1960" s="11"/>
    </row>
    <row r="1961" spans="3:4">
      <c r="C1961" s="11"/>
      <c r="D1961" s="11"/>
    </row>
    <row r="1962" spans="3:4">
      <c r="C1962" s="11"/>
      <c r="D1962" s="11"/>
    </row>
    <row r="1963" spans="3:4">
      <c r="C1963" s="11"/>
      <c r="D1963" s="11"/>
    </row>
    <row r="1964" spans="3:4">
      <c r="C1964" s="11"/>
      <c r="D1964" s="11"/>
    </row>
    <row r="1965" spans="3:4">
      <c r="C1965" s="11"/>
      <c r="D1965" s="11"/>
    </row>
    <row r="1966" spans="3:4">
      <c r="C1966" s="11"/>
      <c r="D1966" s="11"/>
    </row>
    <row r="1967" spans="3:4">
      <c r="C1967" s="11"/>
      <c r="D1967" s="11"/>
    </row>
    <row r="1968" spans="3:4">
      <c r="C1968" s="11"/>
      <c r="D1968" s="11"/>
    </row>
    <row r="1969" spans="3:4">
      <c r="C1969" s="11"/>
      <c r="D1969" s="11"/>
    </row>
    <row r="1970" spans="3:4">
      <c r="C1970" s="11"/>
      <c r="D1970" s="11"/>
    </row>
    <row r="1971" spans="3:4">
      <c r="C1971" s="11"/>
      <c r="D1971" s="11"/>
    </row>
    <row r="1972" spans="3:4">
      <c r="C1972" s="11"/>
      <c r="D1972" s="11"/>
    </row>
    <row r="1973" spans="3:4">
      <c r="C1973" s="11"/>
      <c r="D1973" s="11"/>
    </row>
    <row r="1974" spans="3:4">
      <c r="C1974" s="11"/>
      <c r="D1974" s="11"/>
    </row>
    <row r="1975" spans="3:4">
      <c r="C1975" s="11"/>
      <c r="D1975" s="11"/>
    </row>
    <row r="1976" spans="3:4">
      <c r="C1976" s="11"/>
      <c r="D1976" s="11"/>
    </row>
    <row r="1977" spans="3:4">
      <c r="C1977" s="11"/>
      <c r="D1977" s="11"/>
    </row>
    <row r="1978" spans="3:4">
      <c r="C1978" s="11"/>
      <c r="D1978" s="11"/>
    </row>
    <row r="1979" spans="3:4">
      <c r="C1979" s="11"/>
      <c r="D1979" s="11"/>
    </row>
    <row r="1980" spans="3:4">
      <c r="C1980" s="11"/>
      <c r="D1980" s="11"/>
    </row>
    <row r="1981" spans="3:4">
      <c r="C1981" s="11"/>
      <c r="D1981" s="11"/>
    </row>
    <row r="1982" spans="3:4">
      <c r="C1982" s="11"/>
      <c r="D1982" s="11"/>
    </row>
    <row r="1983" spans="3:4">
      <c r="C1983" s="11"/>
      <c r="D1983" s="11"/>
    </row>
    <row r="1984" spans="3:4">
      <c r="C1984" s="11"/>
      <c r="D1984" s="11"/>
    </row>
    <row r="1985" spans="3:4">
      <c r="C1985" s="11"/>
      <c r="D1985" s="11"/>
    </row>
    <row r="1986" spans="3:4">
      <c r="C1986" s="11"/>
      <c r="D1986" s="11"/>
    </row>
    <row r="1987" spans="3:4">
      <c r="C1987" s="11"/>
      <c r="D1987" s="11"/>
    </row>
    <row r="1988" spans="3:4">
      <c r="C1988" s="11"/>
      <c r="D1988" s="11"/>
    </row>
    <row r="1989" spans="3:4">
      <c r="C1989" s="11"/>
      <c r="D1989" s="11"/>
    </row>
    <row r="1990" spans="3:4">
      <c r="C1990" s="11"/>
      <c r="D1990" s="11"/>
    </row>
    <row r="1991" spans="3:4">
      <c r="C1991" s="11"/>
      <c r="D1991" s="11"/>
    </row>
    <row r="1992" spans="3:4">
      <c r="C1992" s="11"/>
      <c r="D1992" s="11"/>
    </row>
    <row r="1993" spans="3:4">
      <c r="C1993" s="11"/>
      <c r="D1993" s="11"/>
    </row>
    <row r="1994" spans="3:4">
      <c r="C1994" s="11"/>
      <c r="D1994" s="11"/>
    </row>
    <row r="1995" spans="3:4">
      <c r="C1995" s="11"/>
      <c r="D1995" s="11"/>
    </row>
    <row r="1996" spans="3:4">
      <c r="C1996" s="11"/>
      <c r="D1996" s="11"/>
    </row>
    <row r="1997" spans="3:4">
      <c r="C1997" s="11"/>
      <c r="D1997" s="11"/>
    </row>
    <row r="1998" spans="3:4">
      <c r="C1998" s="11"/>
      <c r="D1998" s="11"/>
    </row>
    <row r="1999" spans="3:4">
      <c r="C1999" s="11"/>
      <c r="D1999" s="11"/>
    </row>
    <row r="2000" spans="3:4">
      <c r="C2000" s="11"/>
      <c r="D2000" s="11"/>
    </row>
    <row r="2001" spans="3:4">
      <c r="C2001" s="11"/>
      <c r="D2001" s="11"/>
    </row>
    <row r="2002" spans="3:4">
      <c r="C2002" s="11"/>
      <c r="D2002" s="11"/>
    </row>
    <row r="2003" spans="3:4">
      <c r="C2003" s="11"/>
      <c r="D2003" s="11"/>
    </row>
    <row r="2004" spans="3:4">
      <c r="C2004" s="11"/>
      <c r="D2004" s="11"/>
    </row>
    <row r="2005" spans="3:4">
      <c r="C2005" s="11"/>
      <c r="D2005" s="11"/>
    </row>
    <row r="2006" spans="3:4">
      <c r="C2006" s="11"/>
      <c r="D2006" s="11"/>
    </row>
    <row r="2007" spans="3:4">
      <c r="C2007" s="11"/>
      <c r="D2007" s="11"/>
    </row>
    <row r="2008" spans="3:4">
      <c r="C2008" s="11"/>
      <c r="D2008" s="11"/>
    </row>
    <row r="2009" spans="3:4">
      <c r="C2009" s="11"/>
      <c r="D2009" s="11"/>
    </row>
    <row r="2010" spans="3:4">
      <c r="C2010" s="11"/>
      <c r="D2010" s="11"/>
    </row>
    <row r="2011" spans="3:4">
      <c r="C2011" s="11"/>
      <c r="D2011" s="11"/>
    </row>
    <row r="2012" spans="3:4">
      <c r="C2012" s="11"/>
      <c r="D2012" s="11"/>
    </row>
    <row r="2013" spans="3:4">
      <c r="C2013" s="11"/>
      <c r="D2013" s="11"/>
    </row>
    <row r="2014" spans="3:4">
      <c r="C2014" s="11"/>
      <c r="D2014" s="11"/>
    </row>
    <row r="2015" spans="3:4">
      <c r="C2015" s="11"/>
      <c r="D2015" s="11"/>
    </row>
    <row r="2016" spans="3:4">
      <c r="C2016" s="11"/>
      <c r="D2016" s="11"/>
    </row>
    <row r="2017" spans="3:4">
      <c r="C2017" s="11"/>
      <c r="D2017" s="11"/>
    </row>
    <row r="2018" spans="3:4">
      <c r="C2018" s="11"/>
      <c r="D2018" s="11"/>
    </row>
    <row r="2019" spans="3:4">
      <c r="C2019" s="11"/>
      <c r="D2019" s="11"/>
    </row>
    <row r="2020" spans="3:4">
      <c r="C2020" s="11"/>
      <c r="D2020" s="11"/>
    </row>
    <row r="2021" spans="3:4">
      <c r="C2021" s="11"/>
      <c r="D2021" s="11"/>
    </row>
    <row r="2022" spans="3:4">
      <c r="C2022" s="11"/>
      <c r="D2022" s="11"/>
    </row>
    <row r="2023" spans="3:4">
      <c r="C2023" s="11"/>
      <c r="D2023" s="11"/>
    </row>
    <row r="2024" spans="3:4">
      <c r="C2024" s="11"/>
      <c r="D2024" s="11"/>
    </row>
    <row r="2025" spans="3:4">
      <c r="C2025" s="11"/>
      <c r="D2025" s="11"/>
    </row>
    <row r="2026" spans="3:4">
      <c r="C2026" s="11"/>
      <c r="D2026" s="11"/>
    </row>
    <row r="2027" spans="3:4">
      <c r="C2027" s="11"/>
      <c r="D2027" s="11"/>
    </row>
    <row r="2028" spans="3:4">
      <c r="C2028" s="11"/>
      <c r="D2028" s="11"/>
    </row>
    <row r="2029" spans="3:4">
      <c r="C2029" s="11"/>
      <c r="D2029" s="11"/>
    </row>
    <row r="2030" spans="3:4">
      <c r="C2030" s="11"/>
      <c r="D2030" s="11"/>
    </row>
    <row r="2031" spans="3:4">
      <c r="C2031" s="11"/>
      <c r="D2031" s="11"/>
    </row>
    <row r="2032" spans="3:4">
      <c r="C2032" s="11"/>
      <c r="D2032" s="11"/>
    </row>
    <row r="2033" spans="3:4">
      <c r="C2033" s="11"/>
      <c r="D2033" s="11"/>
    </row>
    <row r="2034" spans="3:4">
      <c r="C2034" s="11"/>
      <c r="D2034" s="11"/>
    </row>
    <row r="2035" spans="3:4">
      <c r="C2035" s="11"/>
      <c r="D2035" s="11"/>
    </row>
    <row r="2036" spans="3:4">
      <c r="C2036" s="11"/>
      <c r="D2036" s="11"/>
    </row>
    <row r="2037" spans="3:4">
      <c r="C2037" s="11"/>
      <c r="D2037" s="11"/>
    </row>
    <row r="2038" spans="3:4">
      <c r="C2038" s="11"/>
      <c r="D2038" s="11"/>
    </row>
    <row r="2039" spans="3:4">
      <c r="C2039" s="11"/>
      <c r="D2039" s="11"/>
    </row>
    <row r="2040" spans="3:4">
      <c r="C2040" s="11"/>
      <c r="D2040" s="11"/>
    </row>
    <row r="2041" spans="3:4">
      <c r="C2041" s="11"/>
      <c r="D2041" s="11"/>
    </row>
    <row r="2042" spans="3:4">
      <c r="C2042" s="11"/>
      <c r="D2042" s="11"/>
    </row>
    <row r="2043" spans="3:4">
      <c r="C2043" s="11"/>
      <c r="D2043" s="11"/>
    </row>
    <row r="2044" spans="3:4">
      <c r="C2044" s="11"/>
      <c r="D2044" s="11"/>
    </row>
    <row r="2045" spans="3:4">
      <c r="C2045" s="11"/>
      <c r="D2045" s="11"/>
    </row>
    <row r="2046" spans="3:4">
      <c r="C2046" s="11"/>
      <c r="D2046" s="11"/>
    </row>
    <row r="2047" spans="3:4">
      <c r="C2047" s="11"/>
      <c r="D2047" s="11"/>
    </row>
    <row r="2048" spans="3:4">
      <c r="C2048" s="11"/>
      <c r="D2048" s="11"/>
    </row>
    <row r="2049" spans="3:4">
      <c r="C2049" s="11"/>
      <c r="D2049" s="11"/>
    </row>
    <row r="2050" spans="3:4">
      <c r="C2050" s="11"/>
      <c r="D2050" s="11"/>
    </row>
    <row r="2051" spans="3:4">
      <c r="C2051" s="11"/>
      <c r="D2051" s="11"/>
    </row>
    <row r="2052" spans="3:4">
      <c r="C2052" s="11"/>
      <c r="D2052" s="11"/>
    </row>
    <row r="2053" spans="3:4">
      <c r="C2053" s="11"/>
      <c r="D2053" s="11"/>
    </row>
    <row r="2054" spans="3:4">
      <c r="C2054" s="11"/>
      <c r="D2054" s="11"/>
    </row>
    <row r="2055" spans="3:4">
      <c r="C2055" s="11"/>
      <c r="D2055" s="11"/>
    </row>
    <row r="2056" spans="3:4">
      <c r="C2056" s="11"/>
      <c r="D2056" s="11"/>
    </row>
    <row r="2057" spans="3:4">
      <c r="C2057" s="11"/>
      <c r="D2057" s="11"/>
    </row>
    <row r="2058" spans="3:4">
      <c r="C2058" s="11"/>
      <c r="D2058" s="11"/>
    </row>
    <row r="2059" spans="3:4">
      <c r="C2059" s="11"/>
      <c r="D2059" s="11"/>
    </row>
    <row r="2060" spans="3:4">
      <c r="C2060" s="11"/>
      <c r="D2060" s="11"/>
    </row>
    <row r="2061" spans="3:4">
      <c r="C2061" s="11"/>
      <c r="D2061" s="11"/>
    </row>
    <row r="2062" spans="3:4">
      <c r="C2062" s="11"/>
      <c r="D2062" s="11"/>
    </row>
    <row r="2063" spans="3:4">
      <c r="C2063" s="11"/>
      <c r="D2063" s="11"/>
    </row>
    <row r="2064" spans="3:4">
      <c r="C2064" s="11"/>
      <c r="D2064" s="11"/>
    </row>
    <row r="2065" spans="3:4">
      <c r="C2065" s="11"/>
      <c r="D2065" s="11"/>
    </row>
    <row r="2066" spans="3:4">
      <c r="C2066" s="11"/>
      <c r="D2066" s="11"/>
    </row>
    <row r="2067" spans="3:4">
      <c r="C2067" s="11"/>
      <c r="D2067" s="11"/>
    </row>
    <row r="2068" spans="3:4">
      <c r="C2068" s="11"/>
      <c r="D2068" s="11"/>
    </row>
    <row r="2069" spans="3:4">
      <c r="C2069" s="11"/>
      <c r="D2069" s="11"/>
    </row>
    <row r="2070" spans="3:4">
      <c r="C2070" s="11"/>
      <c r="D2070" s="11"/>
    </row>
    <row r="2071" spans="3:4">
      <c r="C2071" s="11"/>
      <c r="D2071" s="11"/>
    </row>
    <row r="2072" spans="3:4">
      <c r="C2072" s="11"/>
      <c r="D2072" s="11"/>
    </row>
    <row r="2073" spans="3:4">
      <c r="C2073" s="11"/>
      <c r="D2073" s="11"/>
    </row>
    <row r="2074" spans="3:4">
      <c r="C2074" s="11"/>
      <c r="D2074" s="11"/>
    </row>
    <row r="2075" spans="3:4">
      <c r="C2075" s="11"/>
      <c r="D2075" s="11"/>
    </row>
    <row r="2076" spans="3:4">
      <c r="C2076" s="11"/>
      <c r="D2076" s="11"/>
    </row>
    <row r="2077" spans="3:4">
      <c r="C2077" s="11"/>
      <c r="D2077" s="11"/>
    </row>
    <row r="2078" spans="3:4">
      <c r="C2078" s="11"/>
      <c r="D2078" s="11"/>
    </row>
    <row r="2079" spans="3:4">
      <c r="C2079" s="11"/>
      <c r="D2079" s="11"/>
    </row>
    <row r="2080" spans="3:4">
      <c r="C2080" s="11"/>
      <c r="D2080" s="11"/>
    </row>
    <row r="2081" spans="3:4">
      <c r="C2081" s="11"/>
      <c r="D2081" s="11"/>
    </row>
    <row r="2082" spans="3:4">
      <c r="C2082" s="11"/>
      <c r="D2082" s="11"/>
    </row>
    <row r="2083" spans="3:4">
      <c r="C2083" s="11"/>
      <c r="D2083" s="11"/>
    </row>
    <row r="2084" spans="3:4">
      <c r="C2084" s="11"/>
      <c r="D2084" s="11"/>
    </row>
    <row r="2085" spans="3:4">
      <c r="C2085" s="11"/>
      <c r="D2085" s="11"/>
    </row>
    <row r="2086" spans="3:4">
      <c r="C2086" s="11"/>
      <c r="D2086" s="11"/>
    </row>
    <row r="2087" spans="3:4">
      <c r="C2087" s="11"/>
      <c r="D2087" s="11"/>
    </row>
    <row r="2088" spans="3:4">
      <c r="C2088" s="11"/>
      <c r="D2088" s="11"/>
    </row>
    <row r="2089" spans="3:4">
      <c r="C2089" s="11"/>
      <c r="D2089" s="11"/>
    </row>
    <row r="2090" spans="3:4">
      <c r="C2090" s="11"/>
      <c r="D2090" s="11"/>
    </row>
    <row r="2091" spans="3:4">
      <c r="C2091" s="11"/>
      <c r="D2091" s="11"/>
    </row>
    <row r="2092" spans="3:4">
      <c r="C2092" s="11"/>
      <c r="D2092" s="11"/>
    </row>
    <row r="2093" spans="3:4">
      <c r="C2093" s="11"/>
      <c r="D2093" s="11"/>
    </row>
    <row r="2094" spans="3:4">
      <c r="C2094" s="11"/>
      <c r="D2094" s="11"/>
    </row>
    <row r="2095" spans="3:4">
      <c r="C2095" s="11"/>
      <c r="D2095" s="11"/>
    </row>
    <row r="2096" spans="3:4">
      <c r="C2096" s="11"/>
      <c r="D2096" s="11"/>
    </row>
    <row r="2097" spans="3:4">
      <c r="C2097" s="11"/>
      <c r="D2097" s="11"/>
    </row>
    <row r="2098" spans="3:4">
      <c r="C2098" s="11"/>
      <c r="D2098" s="11"/>
    </row>
    <row r="2099" spans="3:4">
      <c r="C2099" s="11"/>
      <c r="D2099" s="11"/>
    </row>
    <row r="2100" spans="3:4">
      <c r="C2100" s="11"/>
      <c r="D2100" s="11"/>
    </row>
    <row r="2101" spans="3:4">
      <c r="C2101" s="11"/>
      <c r="D2101" s="11"/>
    </row>
    <row r="2102" spans="3:4">
      <c r="C2102" s="11"/>
      <c r="D2102" s="11"/>
    </row>
    <row r="2103" spans="3:4">
      <c r="C2103" s="11"/>
      <c r="D2103" s="11"/>
    </row>
    <row r="2104" spans="3:4">
      <c r="C2104" s="11"/>
      <c r="D2104" s="11"/>
    </row>
    <row r="2105" spans="3:4">
      <c r="C2105" s="11"/>
      <c r="D2105" s="11"/>
    </row>
    <row r="2106" spans="3:4">
      <c r="C2106" s="11"/>
      <c r="D2106" s="11"/>
    </row>
    <row r="2107" spans="3:4">
      <c r="C2107" s="11"/>
      <c r="D2107" s="11"/>
    </row>
    <row r="2108" spans="3:4">
      <c r="C2108" s="11"/>
      <c r="D2108" s="11"/>
    </row>
    <row r="2109" spans="3:4">
      <c r="C2109" s="11"/>
      <c r="D2109" s="11"/>
    </row>
    <row r="2110" spans="3:4">
      <c r="C2110" s="11"/>
      <c r="D2110" s="11"/>
    </row>
    <row r="2111" spans="3:4">
      <c r="C2111" s="11"/>
      <c r="D2111" s="11"/>
    </row>
    <row r="2112" spans="3:4">
      <c r="C2112" s="11"/>
      <c r="D2112" s="11"/>
    </row>
    <row r="2113" spans="3:4">
      <c r="C2113" s="11"/>
      <c r="D2113" s="11"/>
    </row>
    <row r="2114" spans="3:4">
      <c r="C2114" s="11"/>
      <c r="D2114" s="11"/>
    </row>
    <row r="2115" spans="3:4">
      <c r="C2115" s="11"/>
      <c r="D2115" s="11"/>
    </row>
    <row r="2116" spans="3:4">
      <c r="C2116" s="11"/>
      <c r="D2116" s="11"/>
    </row>
    <row r="2117" spans="3:4">
      <c r="C2117" s="11"/>
      <c r="D2117" s="11"/>
    </row>
    <row r="2118" spans="3:4">
      <c r="C2118" s="11"/>
      <c r="D2118" s="11"/>
    </row>
    <row r="2119" spans="3:4">
      <c r="C2119" s="11"/>
      <c r="D2119" s="11"/>
    </row>
    <row r="2120" spans="3:4">
      <c r="C2120" s="11"/>
      <c r="D2120" s="11"/>
    </row>
    <row r="2121" spans="3:4">
      <c r="C2121" s="11"/>
      <c r="D2121" s="11"/>
    </row>
    <row r="2122" spans="3:4">
      <c r="C2122" s="11"/>
      <c r="D2122" s="11"/>
    </row>
    <row r="2123" spans="3:4">
      <c r="C2123" s="11"/>
      <c r="D2123" s="11"/>
    </row>
    <row r="2124" spans="3:4">
      <c r="C2124" s="11"/>
      <c r="D2124" s="11"/>
    </row>
    <row r="2125" spans="3:4">
      <c r="C2125" s="11"/>
      <c r="D2125" s="11"/>
    </row>
    <row r="2126" spans="3:4">
      <c r="C2126" s="11"/>
      <c r="D2126" s="11"/>
    </row>
    <row r="2127" spans="3:4">
      <c r="C2127" s="11"/>
      <c r="D2127" s="11"/>
    </row>
    <row r="2128" spans="3:4">
      <c r="C2128" s="11"/>
      <c r="D2128" s="11"/>
    </row>
    <row r="2129" spans="3:4">
      <c r="C2129" s="11"/>
      <c r="D2129" s="11"/>
    </row>
    <row r="2130" spans="3:4">
      <c r="C2130" s="11"/>
      <c r="D2130" s="11"/>
    </row>
    <row r="2131" spans="3:4">
      <c r="C2131" s="11"/>
      <c r="D2131" s="11"/>
    </row>
    <row r="2132" spans="3:4">
      <c r="C2132" s="11"/>
      <c r="D2132" s="11"/>
    </row>
    <row r="2133" spans="3:4">
      <c r="C2133" s="11"/>
      <c r="D2133" s="11"/>
    </row>
    <row r="2134" spans="3:4">
      <c r="C2134" s="11"/>
      <c r="D2134" s="11"/>
    </row>
    <row r="2135" spans="3:4">
      <c r="C2135" s="11"/>
      <c r="D2135" s="11"/>
    </row>
    <row r="2136" spans="3:4">
      <c r="C2136" s="11"/>
      <c r="D2136" s="11"/>
    </row>
    <row r="2137" spans="3:4">
      <c r="C2137" s="11"/>
      <c r="D2137" s="11"/>
    </row>
    <row r="2138" spans="3:4">
      <c r="C2138" s="11"/>
      <c r="D2138" s="11"/>
    </row>
    <row r="2139" spans="3:4">
      <c r="C2139" s="11"/>
      <c r="D2139" s="11"/>
    </row>
    <row r="2140" spans="3:4">
      <c r="C2140" s="11"/>
      <c r="D2140" s="11"/>
    </row>
    <row r="2141" spans="3:4">
      <c r="C2141" s="11"/>
      <c r="D2141" s="11"/>
    </row>
    <row r="2142" spans="3:4">
      <c r="C2142" s="11"/>
      <c r="D2142" s="11"/>
    </row>
    <row r="2143" spans="3:4">
      <c r="C2143" s="11"/>
      <c r="D2143" s="11"/>
    </row>
    <row r="2144" spans="3:4">
      <c r="C2144" s="11"/>
      <c r="D2144" s="11"/>
    </row>
    <row r="2145" spans="3:4">
      <c r="C2145" s="11"/>
      <c r="D2145" s="11"/>
    </row>
    <row r="2146" spans="3:4">
      <c r="C2146" s="11"/>
      <c r="D2146" s="11"/>
    </row>
    <row r="2147" spans="3:4">
      <c r="C2147" s="11"/>
      <c r="D2147" s="11"/>
    </row>
    <row r="2148" spans="3:4">
      <c r="C2148" s="11"/>
      <c r="D2148" s="11"/>
    </row>
    <row r="2149" spans="3:4">
      <c r="C2149" s="11"/>
      <c r="D2149" s="11"/>
    </row>
    <row r="2150" spans="3:4">
      <c r="C2150" s="11"/>
      <c r="D2150" s="11"/>
    </row>
    <row r="2151" spans="3:4">
      <c r="C2151" s="11"/>
      <c r="D2151" s="11"/>
    </row>
    <row r="2152" spans="3:4">
      <c r="C2152" s="11"/>
      <c r="D2152" s="11"/>
    </row>
    <row r="2153" spans="3:4">
      <c r="C2153" s="11"/>
      <c r="D2153" s="11"/>
    </row>
    <row r="2154" spans="3:4">
      <c r="C2154" s="11"/>
      <c r="D2154" s="11"/>
    </row>
    <row r="2155" spans="3:4">
      <c r="C2155" s="11"/>
      <c r="D2155" s="11"/>
    </row>
    <row r="2156" spans="3:4">
      <c r="C2156" s="11"/>
      <c r="D2156" s="11"/>
    </row>
    <row r="2157" spans="3:4">
      <c r="C2157" s="11"/>
      <c r="D2157" s="11"/>
    </row>
    <row r="2158" spans="3:4">
      <c r="C2158" s="11"/>
      <c r="D2158" s="11"/>
    </row>
    <row r="2159" spans="3:4">
      <c r="C2159" s="11"/>
      <c r="D2159" s="11"/>
    </row>
    <row r="2160" spans="3:4">
      <c r="C2160" s="11"/>
      <c r="D2160" s="11"/>
    </row>
    <row r="2161" spans="3:4">
      <c r="C2161" s="11"/>
      <c r="D2161" s="11"/>
    </row>
    <row r="2162" spans="3:4">
      <c r="C2162" s="11"/>
      <c r="D2162" s="11"/>
    </row>
    <row r="2163" spans="3:4">
      <c r="C2163" s="11"/>
      <c r="D2163" s="11"/>
    </row>
    <row r="2164" spans="3:4">
      <c r="C2164" s="11"/>
      <c r="D2164" s="11"/>
    </row>
    <row r="2165" spans="3:4">
      <c r="C2165" s="11"/>
      <c r="D2165" s="11"/>
    </row>
    <row r="2166" spans="3:4">
      <c r="C2166" s="11"/>
      <c r="D2166" s="11"/>
    </row>
    <row r="2167" spans="3:4">
      <c r="C2167" s="11"/>
      <c r="D2167" s="11"/>
    </row>
    <row r="2168" spans="3:4">
      <c r="C2168" s="11"/>
      <c r="D2168" s="11"/>
    </row>
    <row r="2169" spans="3:4">
      <c r="C2169" s="11"/>
      <c r="D2169" s="11"/>
    </row>
    <row r="2170" spans="3:4">
      <c r="C2170" s="11"/>
      <c r="D2170" s="11"/>
    </row>
    <row r="2171" spans="3:4">
      <c r="C2171" s="11"/>
      <c r="D2171" s="11"/>
    </row>
    <row r="2172" spans="3:4">
      <c r="C2172" s="11"/>
      <c r="D2172" s="11"/>
    </row>
    <row r="2173" spans="3:4">
      <c r="C2173" s="11"/>
      <c r="D2173" s="11"/>
    </row>
    <row r="2174" spans="3:4">
      <c r="C2174" s="11"/>
      <c r="D2174" s="11"/>
    </row>
    <row r="2175" spans="3:4">
      <c r="C2175" s="11"/>
      <c r="D2175" s="11"/>
    </row>
    <row r="2176" spans="3:4">
      <c r="C2176" s="11"/>
      <c r="D2176" s="11"/>
    </row>
    <row r="2177" spans="3:4">
      <c r="C2177" s="11"/>
      <c r="D2177" s="11"/>
    </row>
    <row r="2178" spans="3:4">
      <c r="C2178" s="11"/>
      <c r="D2178" s="11"/>
    </row>
    <row r="2179" spans="3:4">
      <c r="C2179" s="11"/>
      <c r="D2179" s="11"/>
    </row>
    <row r="2180" spans="3:4">
      <c r="C2180" s="11"/>
      <c r="D2180" s="11"/>
    </row>
    <row r="2181" spans="3:4">
      <c r="C2181" s="11"/>
      <c r="D2181" s="11"/>
    </row>
    <row r="2182" spans="3:4">
      <c r="C2182" s="11"/>
      <c r="D2182" s="11"/>
    </row>
    <row r="2183" spans="3:4">
      <c r="C2183" s="11"/>
      <c r="D2183" s="11"/>
    </row>
    <row r="2184" spans="3:4">
      <c r="C2184" s="11"/>
      <c r="D2184" s="11"/>
    </row>
    <row r="2185" spans="3:4">
      <c r="C2185" s="11"/>
      <c r="D2185" s="11"/>
    </row>
    <row r="2186" spans="3:4">
      <c r="C2186" s="11"/>
      <c r="D2186" s="11"/>
    </row>
    <row r="2187" spans="3:4">
      <c r="C2187" s="11"/>
      <c r="D2187" s="11"/>
    </row>
    <row r="2188" spans="3:4">
      <c r="C2188" s="11"/>
      <c r="D2188" s="11"/>
    </row>
    <row r="2189" spans="3:4">
      <c r="C2189" s="11"/>
      <c r="D2189" s="11"/>
    </row>
    <row r="2190" spans="3:4">
      <c r="C2190" s="11"/>
      <c r="D2190" s="11"/>
    </row>
    <row r="2191" spans="3:4">
      <c r="C2191" s="11"/>
      <c r="D2191" s="11"/>
    </row>
    <row r="2192" spans="3:4">
      <c r="C2192" s="11"/>
      <c r="D2192" s="11"/>
    </row>
    <row r="2193" spans="3:4">
      <c r="C2193" s="11"/>
      <c r="D2193" s="11"/>
    </row>
    <row r="2194" spans="3:4">
      <c r="C2194" s="11"/>
      <c r="D2194" s="11"/>
    </row>
    <row r="2195" spans="3:4">
      <c r="C2195" s="11"/>
      <c r="D2195" s="11"/>
    </row>
    <row r="2196" spans="3:4">
      <c r="C2196" s="11"/>
      <c r="D2196" s="11"/>
    </row>
    <row r="2197" spans="3:4">
      <c r="C2197" s="11"/>
      <c r="D2197" s="11"/>
    </row>
    <row r="2198" spans="3:4">
      <c r="C2198" s="11"/>
      <c r="D2198" s="11"/>
    </row>
    <row r="2199" spans="3:4">
      <c r="C2199" s="11"/>
      <c r="D2199" s="11"/>
    </row>
    <row r="2200" spans="3:4">
      <c r="C2200" s="11"/>
      <c r="D2200" s="11"/>
    </row>
    <row r="2201" spans="3:4">
      <c r="C2201" s="11"/>
      <c r="D2201" s="11"/>
    </row>
    <row r="2202" spans="3:4">
      <c r="C2202" s="11"/>
      <c r="D2202" s="11"/>
    </row>
    <row r="2203" spans="3:4">
      <c r="C2203" s="11"/>
      <c r="D2203" s="11"/>
    </row>
    <row r="2204" spans="3:4">
      <c r="C2204" s="11"/>
      <c r="D2204" s="11"/>
    </row>
    <row r="2205" spans="3:4">
      <c r="C2205" s="11"/>
      <c r="D2205" s="11"/>
    </row>
    <row r="2206" spans="3:4">
      <c r="C2206" s="11"/>
      <c r="D2206" s="11"/>
    </row>
    <row r="2207" spans="3:4">
      <c r="C2207" s="11"/>
      <c r="D2207" s="11"/>
    </row>
    <row r="2208" spans="3:4">
      <c r="C2208" s="11"/>
      <c r="D2208" s="11"/>
    </row>
    <row r="2209" spans="3:4">
      <c r="C2209" s="11"/>
      <c r="D2209" s="11"/>
    </row>
    <row r="2210" spans="3:4">
      <c r="C2210" s="11"/>
      <c r="D2210" s="11"/>
    </row>
    <row r="2211" spans="3:4">
      <c r="C2211" s="11"/>
      <c r="D2211" s="11"/>
    </row>
    <row r="2212" spans="3:4">
      <c r="C2212" s="11"/>
      <c r="D2212" s="11"/>
    </row>
    <row r="2213" spans="3:4">
      <c r="C2213" s="11"/>
      <c r="D2213" s="11"/>
    </row>
    <row r="2214" spans="3:4">
      <c r="C2214" s="11"/>
      <c r="D2214" s="11"/>
    </row>
    <row r="2215" spans="3:4">
      <c r="C2215" s="11"/>
      <c r="D2215" s="11"/>
    </row>
    <row r="2216" spans="3:4">
      <c r="C2216" s="11"/>
      <c r="D2216" s="11"/>
    </row>
    <row r="2217" spans="3:4">
      <c r="C2217" s="11"/>
      <c r="D2217" s="11"/>
    </row>
    <row r="2218" spans="3:4">
      <c r="C2218" s="11"/>
      <c r="D2218" s="11"/>
    </row>
    <row r="2219" spans="3:4">
      <c r="C2219" s="11"/>
      <c r="D2219" s="11"/>
    </row>
    <row r="2220" spans="3:4">
      <c r="C2220" s="11"/>
      <c r="D2220" s="11"/>
    </row>
    <row r="2221" spans="3:4">
      <c r="C2221" s="11"/>
      <c r="D2221" s="11"/>
    </row>
    <row r="2222" spans="3:4">
      <c r="C2222" s="11"/>
      <c r="D2222" s="11"/>
    </row>
    <row r="2223" spans="3:4">
      <c r="C2223" s="11"/>
      <c r="D2223" s="11"/>
    </row>
    <row r="2224" spans="3:4">
      <c r="C2224" s="11"/>
      <c r="D2224" s="11"/>
    </row>
    <row r="2225" spans="3:4">
      <c r="C2225" s="11"/>
      <c r="D2225" s="11"/>
    </row>
    <row r="2226" spans="3:4">
      <c r="C2226" s="11"/>
      <c r="D2226" s="11"/>
    </row>
    <row r="2227" spans="3:4">
      <c r="C2227" s="11"/>
      <c r="D2227" s="11"/>
    </row>
    <row r="2228" spans="3:4">
      <c r="C2228" s="11"/>
      <c r="D2228" s="11"/>
    </row>
    <row r="2229" spans="3:4">
      <c r="C2229" s="11"/>
      <c r="D2229" s="11"/>
    </row>
    <row r="2230" spans="3:4">
      <c r="C2230" s="11"/>
      <c r="D2230" s="11"/>
    </row>
    <row r="2231" spans="3:4">
      <c r="C2231" s="11"/>
      <c r="D2231" s="11"/>
    </row>
    <row r="2232" spans="3:4">
      <c r="C2232" s="11"/>
      <c r="D2232" s="11"/>
    </row>
    <row r="2233" spans="3:4">
      <c r="C2233" s="11"/>
      <c r="D2233" s="11"/>
    </row>
    <row r="2234" spans="3:4">
      <c r="C2234" s="11"/>
      <c r="D2234" s="11"/>
    </row>
    <row r="2235" spans="3:4">
      <c r="C2235" s="11"/>
      <c r="D2235" s="11"/>
    </row>
    <row r="2236" spans="3:4">
      <c r="C2236" s="11"/>
      <c r="D2236" s="11"/>
    </row>
    <row r="2237" spans="3:4">
      <c r="C2237" s="11"/>
      <c r="D2237" s="11"/>
    </row>
    <row r="2238" spans="3:4">
      <c r="C2238" s="11"/>
      <c r="D2238" s="11"/>
    </row>
    <row r="2239" spans="3:4">
      <c r="C2239" s="11"/>
      <c r="D2239" s="11"/>
    </row>
    <row r="2240" spans="3:4">
      <c r="C2240" s="11"/>
      <c r="D2240" s="11"/>
    </row>
    <row r="2241" spans="3:4">
      <c r="C2241" s="11"/>
      <c r="D2241" s="11"/>
    </row>
    <row r="2242" spans="3:4">
      <c r="C2242" s="11"/>
      <c r="D2242" s="11"/>
    </row>
    <row r="2243" spans="3:4">
      <c r="C2243" s="11"/>
      <c r="D2243" s="11"/>
    </row>
    <row r="2244" spans="3:4">
      <c r="C2244" s="11"/>
      <c r="D2244" s="11"/>
    </row>
    <row r="2245" spans="3:4">
      <c r="C2245" s="11"/>
      <c r="D2245" s="11"/>
    </row>
    <row r="2246" spans="3:4">
      <c r="C2246" s="11"/>
      <c r="D2246" s="11"/>
    </row>
    <row r="2247" spans="3:4">
      <c r="C2247" s="11"/>
      <c r="D2247" s="11"/>
    </row>
    <row r="2248" spans="3:4">
      <c r="C2248" s="11"/>
      <c r="D2248" s="11"/>
    </row>
    <row r="2249" spans="3:4">
      <c r="C2249" s="11"/>
      <c r="D2249" s="11"/>
    </row>
    <row r="2250" spans="3:4">
      <c r="C2250" s="11"/>
      <c r="D2250" s="11"/>
    </row>
    <row r="2251" spans="3:4">
      <c r="C2251" s="11"/>
      <c r="D2251" s="11"/>
    </row>
    <row r="2252" spans="3:4">
      <c r="C2252" s="11"/>
      <c r="D2252" s="11"/>
    </row>
    <row r="2253" spans="3:4">
      <c r="C2253" s="11"/>
      <c r="D2253" s="11"/>
    </row>
    <row r="2254" spans="3:4">
      <c r="C2254" s="11"/>
      <c r="D2254" s="11"/>
    </row>
    <row r="2255" spans="3:4">
      <c r="C2255" s="11"/>
      <c r="D2255" s="11"/>
    </row>
    <row r="2256" spans="3:4">
      <c r="C2256" s="11"/>
      <c r="D2256" s="11"/>
    </row>
    <row r="2257" spans="3:4">
      <c r="C2257" s="11"/>
      <c r="D2257" s="11"/>
    </row>
    <row r="2258" spans="3:4">
      <c r="C2258" s="11"/>
      <c r="D2258" s="11"/>
    </row>
    <row r="2259" spans="3:4">
      <c r="C2259" s="11"/>
      <c r="D2259" s="11"/>
    </row>
    <row r="2260" spans="3:4">
      <c r="C2260" s="11"/>
      <c r="D2260" s="11"/>
    </row>
    <row r="2261" spans="3:4">
      <c r="C2261" s="11"/>
      <c r="D2261" s="11"/>
    </row>
    <row r="2262" spans="3:4">
      <c r="C2262" s="11"/>
      <c r="D2262" s="11"/>
    </row>
    <row r="2263" spans="3:4">
      <c r="C2263" s="11"/>
      <c r="D2263" s="11"/>
    </row>
    <row r="2264" spans="3:4">
      <c r="C2264" s="11"/>
      <c r="D2264" s="11"/>
    </row>
    <row r="2265" spans="3:4">
      <c r="C2265" s="11"/>
      <c r="D2265" s="11"/>
    </row>
    <row r="2266" spans="3:4">
      <c r="C2266" s="11"/>
      <c r="D2266" s="11"/>
    </row>
    <row r="2267" spans="3:4">
      <c r="C2267" s="11"/>
      <c r="D2267" s="11"/>
    </row>
    <row r="2268" spans="3:4">
      <c r="C2268" s="11"/>
      <c r="D2268" s="11"/>
    </row>
    <row r="2269" spans="3:4">
      <c r="C2269" s="11"/>
      <c r="D2269" s="11"/>
    </row>
    <row r="2270" spans="3:4">
      <c r="C2270" s="11"/>
      <c r="D2270" s="11"/>
    </row>
    <row r="2271" spans="3:4">
      <c r="C2271" s="11"/>
      <c r="D2271" s="11"/>
    </row>
    <row r="2272" spans="3:4">
      <c r="C2272" s="11"/>
      <c r="D2272" s="11"/>
    </row>
    <row r="2273" spans="3:4">
      <c r="C2273" s="11"/>
      <c r="D2273" s="11"/>
    </row>
    <row r="2274" spans="3:4">
      <c r="C2274" s="11"/>
      <c r="D2274" s="11"/>
    </row>
    <row r="2275" spans="3:4">
      <c r="C2275" s="11"/>
      <c r="D2275" s="11"/>
    </row>
    <row r="2276" spans="3:4">
      <c r="C2276" s="11"/>
      <c r="D2276" s="11"/>
    </row>
    <row r="2277" spans="3:4">
      <c r="C2277" s="11"/>
      <c r="D2277" s="11"/>
    </row>
    <row r="2278" spans="3:4">
      <c r="C2278" s="11"/>
      <c r="D2278" s="11"/>
    </row>
    <row r="2279" spans="3:4">
      <c r="C2279" s="11"/>
      <c r="D2279" s="11"/>
    </row>
    <row r="2280" spans="3:4">
      <c r="C2280" s="11"/>
      <c r="D2280" s="11"/>
    </row>
    <row r="2281" spans="3:4">
      <c r="C2281" s="11"/>
      <c r="D2281" s="11"/>
    </row>
    <row r="2282" spans="3:4">
      <c r="C2282" s="11"/>
      <c r="D2282" s="11"/>
    </row>
    <row r="2283" spans="3:4">
      <c r="C2283" s="11"/>
      <c r="D2283" s="11"/>
    </row>
    <row r="2284" spans="3:4">
      <c r="C2284" s="11"/>
      <c r="D2284" s="11"/>
    </row>
    <row r="2285" spans="3:4">
      <c r="C2285" s="11"/>
      <c r="D2285" s="11"/>
    </row>
    <row r="2286" spans="3:4">
      <c r="C2286" s="11"/>
      <c r="D2286" s="11"/>
    </row>
    <row r="2287" spans="3:4">
      <c r="C2287" s="11"/>
      <c r="D2287" s="11"/>
    </row>
    <row r="2288" spans="3:4">
      <c r="C2288" s="11"/>
      <c r="D2288" s="11"/>
    </row>
    <row r="2289" spans="3:4">
      <c r="C2289" s="11"/>
      <c r="D2289" s="11"/>
    </row>
    <row r="2290" spans="3:4">
      <c r="C2290" s="11"/>
      <c r="D2290" s="11"/>
    </row>
    <row r="2291" spans="3:4">
      <c r="C2291" s="11"/>
      <c r="D2291" s="11"/>
    </row>
    <row r="2292" spans="3:4">
      <c r="C2292" s="11"/>
      <c r="D2292" s="11"/>
    </row>
    <row r="2293" spans="3:4">
      <c r="C2293" s="11"/>
      <c r="D2293" s="11"/>
    </row>
    <row r="2294" spans="3:4">
      <c r="C2294" s="11"/>
      <c r="D2294" s="11"/>
    </row>
    <row r="2295" spans="3:4">
      <c r="C2295" s="11"/>
      <c r="D2295" s="11"/>
    </row>
    <row r="2296" spans="3:4">
      <c r="C2296" s="11"/>
      <c r="D2296" s="11"/>
    </row>
    <row r="2297" spans="3:4">
      <c r="C2297" s="11"/>
      <c r="D2297" s="11"/>
    </row>
    <row r="2298" spans="3:4">
      <c r="C2298" s="11"/>
      <c r="D2298" s="11"/>
    </row>
    <row r="2299" spans="3:4">
      <c r="C2299" s="11"/>
      <c r="D2299" s="11"/>
    </row>
    <row r="2300" spans="3:4">
      <c r="C2300" s="11"/>
      <c r="D2300" s="11"/>
    </row>
    <row r="2301" spans="3:4">
      <c r="C2301" s="11"/>
      <c r="D2301" s="11"/>
    </row>
    <row r="2302" spans="3:4">
      <c r="C2302" s="11"/>
      <c r="D2302" s="11"/>
    </row>
    <row r="2303" spans="3:4">
      <c r="C2303" s="11"/>
      <c r="D2303" s="11"/>
    </row>
    <row r="2304" spans="3:4">
      <c r="C2304" s="11"/>
      <c r="D2304" s="11"/>
    </row>
    <row r="2305" spans="3:4">
      <c r="C2305" s="11"/>
      <c r="D2305" s="11"/>
    </row>
    <row r="2306" spans="3:4">
      <c r="C2306" s="11"/>
      <c r="D2306" s="11"/>
    </row>
    <row r="2307" spans="3:4">
      <c r="C2307" s="11"/>
      <c r="D2307" s="11"/>
    </row>
    <row r="2308" spans="3:4">
      <c r="C2308" s="11"/>
      <c r="D2308" s="11"/>
    </row>
    <row r="2309" spans="3:4">
      <c r="C2309" s="11"/>
      <c r="D2309" s="11"/>
    </row>
    <row r="2310" spans="3:4">
      <c r="C2310" s="11"/>
      <c r="D2310" s="11"/>
    </row>
    <row r="2311" spans="3:4">
      <c r="C2311" s="11"/>
      <c r="D2311" s="11"/>
    </row>
    <row r="2312" spans="3:4">
      <c r="C2312" s="11"/>
      <c r="D2312" s="11"/>
    </row>
    <row r="2313" spans="3:4">
      <c r="C2313" s="11"/>
      <c r="D2313" s="11"/>
    </row>
    <row r="2314" spans="3:4">
      <c r="C2314" s="11"/>
      <c r="D2314" s="11"/>
    </row>
    <row r="2315" spans="3:4">
      <c r="C2315" s="11"/>
      <c r="D2315" s="11"/>
    </row>
    <row r="2316" spans="3:4">
      <c r="C2316" s="11"/>
      <c r="D2316" s="11"/>
    </row>
    <row r="2317" spans="3:4">
      <c r="C2317" s="11"/>
      <c r="D2317" s="11"/>
    </row>
    <row r="2318" spans="3:4">
      <c r="C2318" s="11"/>
      <c r="D2318" s="11"/>
    </row>
    <row r="2319" spans="3:4">
      <c r="C2319" s="11"/>
      <c r="D2319" s="11"/>
    </row>
    <row r="2320" spans="3:4">
      <c r="C2320" s="11"/>
      <c r="D2320" s="11"/>
    </row>
    <row r="2321" spans="3:4">
      <c r="C2321" s="11"/>
      <c r="D2321" s="11"/>
    </row>
    <row r="2322" spans="3:4">
      <c r="C2322" s="11"/>
      <c r="D2322" s="11"/>
    </row>
    <row r="2323" spans="3:4">
      <c r="C2323" s="11"/>
      <c r="D2323" s="11"/>
    </row>
    <row r="2324" spans="3:4">
      <c r="C2324" s="11"/>
      <c r="D2324" s="11"/>
    </row>
    <row r="2325" spans="3:4">
      <c r="C2325" s="11"/>
      <c r="D2325" s="11"/>
    </row>
    <row r="2326" spans="3:4">
      <c r="C2326" s="11"/>
      <c r="D2326" s="11"/>
    </row>
    <row r="2327" spans="3:4">
      <c r="C2327" s="11"/>
      <c r="D2327" s="11"/>
    </row>
    <row r="2328" spans="3:4">
      <c r="C2328" s="11"/>
      <c r="D2328" s="11"/>
    </row>
    <row r="2329" spans="3:4">
      <c r="C2329" s="11"/>
      <c r="D2329" s="11"/>
    </row>
    <row r="2330" spans="3:4">
      <c r="C2330" s="11"/>
      <c r="D2330" s="11"/>
    </row>
    <row r="2331" spans="3:4">
      <c r="C2331" s="11"/>
      <c r="D2331" s="11"/>
    </row>
    <row r="2332" spans="3:4">
      <c r="C2332" s="11"/>
      <c r="D2332" s="11"/>
    </row>
    <row r="2333" spans="3:4">
      <c r="C2333" s="11"/>
      <c r="D2333" s="11"/>
    </row>
    <row r="2334" spans="3:4">
      <c r="C2334" s="11"/>
      <c r="D2334" s="11"/>
    </row>
    <row r="2335" spans="3:4">
      <c r="C2335" s="11"/>
      <c r="D2335" s="11"/>
    </row>
    <row r="2336" spans="3:4">
      <c r="C2336" s="11"/>
      <c r="D2336" s="11"/>
    </row>
    <row r="2337" spans="3:4">
      <c r="C2337" s="11"/>
      <c r="D2337" s="11"/>
    </row>
    <row r="2338" spans="3:4">
      <c r="C2338" s="11"/>
      <c r="D2338" s="11"/>
    </row>
    <row r="2339" spans="3:4">
      <c r="C2339" s="11"/>
      <c r="D2339" s="11"/>
    </row>
    <row r="2340" spans="3:4">
      <c r="C2340" s="11"/>
      <c r="D2340" s="11"/>
    </row>
    <row r="2341" spans="3:4">
      <c r="C2341" s="11"/>
      <c r="D2341" s="11"/>
    </row>
    <row r="2342" spans="3:4">
      <c r="C2342" s="11"/>
      <c r="D2342" s="11"/>
    </row>
    <row r="2343" spans="3:4">
      <c r="C2343" s="11"/>
      <c r="D2343" s="11"/>
    </row>
    <row r="2344" spans="3:4">
      <c r="C2344" s="11"/>
      <c r="D2344" s="11"/>
    </row>
    <row r="2345" spans="3:4">
      <c r="C2345" s="11"/>
      <c r="D2345" s="11"/>
    </row>
    <row r="2346" spans="3:4">
      <c r="C2346" s="11"/>
      <c r="D2346" s="11"/>
    </row>
    <row r="2347" spans="3:4">
      <c r="C2347" s="11"/>
      <c r="D2347" s="11"/>
    </row>
    <row r="2348" spans="3:4">
      <c r="C2348" s="11"/>
      <c r="D2348" s="11"/>
    </row>
    <row r="2349" spans="3:4">
      <c r="C2349" s="11"/>
      <c r="D2349" s="11"/>
    </row>
    <row r="2350" spans="3:4">
      <c r="C2350" s="11"/>
      <c r="D2350" s="11"/>
    </row>
    <row r="2351" spans="3:4">
      <c r="C2351" s="11"/>
      <c r="D2351" s="11"/>
    </row>
    <row r="2352" spans="3:4">
      <c r="C2352" s="11"/>
      <c r="D2352" s="11"/>
    </row>
    <row r="2353" spans="3:4">
      <c r="C2353" s="11"/>
      <c r="D2353" s="11"/>
    </row>
    <row r="2354" spans="3:4">
      <c r="C2354" s="11"/>
      <c r="D2354" s="11"/>
    </row>
    <row r="2355" spans="3:4">
      <c r="C2355" s="11"/>
      <c r="D2355" s="11"/>
    </row>
    <row r="2356" spans="3:4">
      <c r="C2356" s="11"/>
      <c r="D2356" s="11"/>
    </row>
    <row r="2357" spans="3:4">
      <c r="C2357" s="11"/>
      <c r="D2357" s="11"/>
    </row>
    <row r="2358" spans="3:4">
      <c r="C2358" s="11"/>
      <c r="D2358" s="11"/>
    </row>
    <row r="2359" spans="3:4">
      <c r="C2359" s="11"/>
      <c r="D2359" s="11"/>
    </row>
    <row r="2360" spans="3:4">
      <c r="C2360" s="11"/>
      <c r="D2360" s="11"/>
    </row>
    <row r="2361" spans="3:4">
      <c r="C2361" s="11"/>
      <c r="D2361" s="11"/>
    </row>
    <row r="2362" spans="3:4">
      <c r="C2362" s="11"/>
      <c r="D2362" s="11"/>
    </row>
    <row r="2363" spans="3:4">
      <c r="C2363" s="11"/>
      <c r="D2363" s="11"/>
    </row>
    <row r="2364" spans="3:4">
      <c r="C2364" s="11"/>
      <c r="D2364" s="11"/>
    </row>
    <row r="2365" spans="3:4">
      <c r="C2365" s="11"/>
      <c r="D2365" s="11"/>
    </row>
    <row r="2366" spans="3:4">
      <c r="C2366" s="11"/>
      <c r="D2366" s="11"/>
    </row>
    <row r="2367" spans="3:4">
      <c r="C2367" s="11"/>
      <c r="D2367" s="11"/>
    </row>
    <row r="2368" spans="3:4">
      <c r="C2368" s="11"/>
      <c r="D2368" s="11"/>
    </row>
    <row r="2369" spans="3:4">
      <c r="C2369" s="11"/>
      <c r="D2369" s="11"/>
    </row>
    <row r="2370" spans="3:4">
      <c r="C2370" s="11"/>
      <c r="D2370" s="11"/>
    </row>
    <row r="2371" spans="3:4">
      <c r="C2371" s="11"/>
      <c r="D2371" s="11"/>
    </row>
    <row r="2372" spans="3:4">
      <c r="C2372" s="11"/>
      <c r="D2372" s="11"/>
    </row>
    <row r="2373" spans="3:4">
      <c r="C2373" s="11"/>
      <c r="D2373" s="11"/>
    </row>
    <row r="2374" spans="3:4">
      <c r="C2374" s="11"/>
      <c r="D2374" s="11"/>
    </row>
    <row r="2375" spans="3:4">
      <c r="C2375" s="11"/>
      <c r="D2375" s="11"/>
    </row>
    <row r="2376" spans="3:4">
      <c r="C2376" s="11"/>
      <c r="D2376" s="11"/>
    </row>
    <row r="2377" spans="3:4">
      <c r="C2377" s="11"/>
      <c r="D2377" s="11"/>
    </row>
    <row r="2378" spans="3:4">
      <c r="C2378" s="11"/>
      <c r="D2378" s="11"/>
    </row>
    <row r="2379" spans="3:4">
      <c r="C2379" s="11"/>
      <c r="D2379" s="11"/>
    </row>
    <row r="2380" spans="3:4">
      <c r="C2380" s="11"/>
      <c r="D2380" s="11"/>
    </row>
    <row r="2381" spans="3:4">
      <c r="C2381" s="11"/>
      <c r="D2381" s="11"/>
    </row>
    <row r="2382" spans="3:4">
      <c r="C2382" s="11"/>
      <c r="D2382" s="11"/>
    </row>
    <row r="2383" spans="3:4">
      <c r="C2383" s="11"/>
      <c r="D2383" s="11"/>
    </row>
    <row r="2384" spans="3:4">
      <c r="C2384" s="11"/>
      <c r="D2384" s="11"/>
    </row>
    <row r="2385" spans="3:4">
      <c r="C2385" s="11"/>
      <c r="D2385" s="11"/>
    </row>
    <row r="2386" spans="3:4">
      <c r="C2386" s="11"/>
      <c r="D2386" s="11"/>
    </row>
    <row r="2387" spans="3:4">
      <c r="C2387" s="11"/>
      <c r="D2387" s="11"/>
    </row>
    <row r="2388" spans="3:4">
      <c r="C2388" s="11"/>
      <c r="D2388" s="11"/>
    </row>
    <row r="2389" spans="3:4">
      <c r="C2389" s="11"/>
      <c r="D2389" s="11"/>
    </row>
    <row r="2390" spans="3:4">
      <c r="C2390" s="11"/>
      <c r="D2390" s="11"/>
    </row>
    <row r="2391" spans="3:4">
      <c r="C2391" s="11"/>
      <c r="D2391" s="11"/>
    </row>
    <row r="2392" spans="3:4">
      <c r="C2392" s="11"/>
      <c r="D2392" s="11"/>
    </row>
    <row r="2393" spans="3:4">
      <c r="C2393" s="11"/>
      <c r="D2393" s="11"/>
    </row>
    <row r="2394" spans="3:4">
      <c r="C2394" s="11"/>
      <c r="D2394" s="11"/>
    </row>
    <row r="2395" spans="3:4">
      <c r="C2395" s="11"/>
      <c r="D2395" s="11"/>
    </row>
    <row r="2396" spans="3:4">
      <c r="C2396" s="11"/>
      <c r="D2396" s="11"/>
    </row>
    <row r="2397" spans="3:4">
      <c r="C2397" s="11"/>
      <c r="D2397" s="11"/>
    </row>
    <row r="2398" spans="3:4">
      <c r="C2398" s="11"/>
      <c r="D2398" s="11"/>
    </row>
    <row r="2399" spans="3:4">
      <c r="C2399" s="11"/>
      <c r="D2399" s="11"/>
    </row>
    <row r="2400" spans="3:4">
      <c r="C2400" s="11"/>
      <c r="D2400" s="11"/>
    </row>
    <row r="2401" spans="3:4">
      <c r="C2401" s="11"/>
      <c r="D2401" s="11"/>
    </row>
    <row r="2402" spans="3:4">
      <c r="C2402" s="11"/>
      <c r="D2402" s="11"/>
    </row>
    <row r="2403" spans="3:4">
      <c r="C2403" s="11"/>
      <c r="D2403" s="11"/>
    </row>
    <row r="2404" spans="3:4">
      <c r="C2404" s="11"/>
      <c r="D2404" s="11"/>
    </row>
    <row r="2405" spans="3:4">
      <c r="C2405" s="11"/>
      <c r="D2405" s="11"/>
    </row>
    <row r="2406" spans="3:4">
      <c r="C2406" s="11"/>
      <c r="D2406" s="11"/>
    </row>
    <row r="2407" spans="3:4">
      <c r="C2407" s="11"/>
      <c r="D2407" s="11"/>
    </row>
    <row r="2408" spans="3:4">
      <c r="C2408" s="11"/>
      <c r="D2408" s="11"/>
    </row>
    <row r="2409" spans="3:4">
      <c r="C2409" s="11"/>
      <c r="D2409" s="11"/>
    </row>
    <row r="2410" spans="3:4">
      <c r="C2410" s="11"/>
      <c r="D2410" s="11"/>
    </row>
    <row r="2411" spans="3:4">
      <c r="C2411" s="11"/>
      <c r="D2411" s="11"/>
    </row>
    <row r="2412" spans="3:4">
      <c r="C2412" s="11"/>
      <c r="D2412" s="11"/>
    </row>
    <row r="2413" spans="3:4">
      <c r="C2413" s="11"/>
      <c r="D2413" s="11"/>
    </row>
    <row r="2414" spans="3:4">
      <c r="C2414" s="11"/>
      <c r="D2414" s="11"/>
    </row>
    <row r="2415" spans="3:4">
      <c r="C2415" s="11"/>
      <c r="D2415" s="11"/>
    </row>
    <row r="2416" spans="3:4">
      <c r="C2416" s="11"/>
      <c r="D2416" s="11"/>
    </row>
    <row r="2417" spans="3:4">
      <c r="C2417" s="11"/>
      <c r="D2417" s="11"/>
    </row>
    <row r="2418" spans="3:4">
      <c r="C2418" s="11"/>
      <c r="D2418" s="11"/>
    </row>
    <row r="2419" spans="3:4">
      <c r="C2419" s="11"/>
      <c r="D2419" s="11"/>
    </row>
    <row r="2420" spans="3:4">
      <c r="C2420" s="11"/>
      <c r="D2420" s="11"/>
    </row>
    <row r="2421" spans="3:4">
      <c r="C2421" s="11"/>
      <c r="D2421" s="11"/>
    </row>
    <row r="2422" spans="3:4">
      <c r="C2422" s="11"/>
      <c r="D2422" s="11"/>
    </row>
    <row r="2423" spans="3:4">
      <c r="C2423" s="11"/>
      <c r="D2423" s="11"/>
    </row>
    <row r="2424" spans="3:4">
      <c r="C2424" s="11"/>
      <c r="D2424" s="11"/>
    </row>
    <row r="2425" spans="3:4">
      <c r="C2425" s="11"/>
      <c r="D2425" s="11"/>
    </row>
    <row r="2426" spans="3:4">
      <c r="C2426" s="11"/>
      <c r="D2426" s="11"/>
    </row>
    <row r="2427" spans="3:4">
      <c r="C2427" s="11"/>
      <c r="D2427" s="11"/>
    </row>
    <row r="2428" spans="3:4">
      <c r="C2428" s="11"/>
      <c r="D2428" s="11"/>
    </row>
    <row r="2429" spans="3:4">
      <c r="C2429" s="11"/>
      <c r="D2429" s="11"/>
    </row>
    <row r="2430" spans="3:4">
      <c r="C2430" s="11"/>
      <c r="D2430" s="11"/>
    </row>
    <row r="2431" spans="3:4">
      <c r="C2431" s="11"/>
      <c r="D2431" s="11"/>
    </row>
    <row r="2432" spans="3:4">
      <c r="C2432" s="11"/>
      <c r="D2432" s="11"/>
    </row>
    <row r="2433" spans="3:4">
      <c r="C2433" s="11"/>
      <c r="D2433" s="11"/>
    </row>
    <row r="2434" spans="3:4">
      <c r="C2434" s="11"/>
      <c r="D2434" s="11"/>
    </row>
    <row r="2435" spans="3:4">
      <c r="C2435" s="11"/>
      <c r="D2435" s="11"/>
    </row>
    <row r="2436" spans="3:4">
      <c r="C2436" s="11"/>
      <c r="D2436" s="11"/>
    </row>
    <row r="2437" spans="3:4">
      <c r="C2437" s="11"/>
      <c r="D2437" s="11"/>
    </row>
    <row r="2438" spans="3:4">
      <c r="C2438" s="11"/>
      <c r="D2438" s="11"/>
    </row>
    <row r="2439" spans="3:4">
      <c r="C2439" s="11"/>
      <c r="D2439" s="11"/>
    </row>
    <row r="2440" spans="3:4">
      <c r="C2440" s="11"/>
      <c r="D2440" s="11"/>
    </row>
    <row r="2441" spans="3:4">
      <c r="C2441" s="11"/>
      <c r="D2441" s="11"/>
    </row>
    <row r="2442" spans="3:4">
      <c r="C2442" s="11"/>
      <c r="D2442" s="11"/>
    </row>
    <row r="2443" spans="3:4">
      <c r="C2443" s="11"/>
      <c r="D2443" s="11"/>
    </row>
    <row r="2444" spans="3:4">
      <c r="C2444" s="11"/>
      <c r="D2444" s="11"/>
    </row>
    <row r="2445" spans="3:4">
      <c r="C2445" s="11"/>
      <c r="D2445" s="11"/>
    </row>
    <row r="2446" spans="3:4">
      <c r="C2446" s="11"/>
      <c r="D2446" s="11"/>
    </row>
    <row r="2447" spans="3:4">
      <c r="C2447" s="11"/>
      <c r="D2447" s="11"/>
    </row>
    <row r="2448" spans="3:4">
      <c r="C2448" s="11"/>
      <c r="D2448" s="11"/>
    </row>
    <row r="2449" spans="3:4">
      <c r="C2449" s="11"/>
      <c r="D2449" s="11"/>
    </row>
    <row r="2450" spans="3:4">
      <c r="C2450" s="11"/>
      <c r="D2450" s="11"/>
    </row>
    <row r="2451" spans="3:4">
      <c r="C2451" s="11"/>
      <c r="D2451" s="11"/>
    </row>
    <row r="2452" spans="3:4">
      <c r="C2452" s="11"/>
      <c r="D2452" s="11"/>
    </row>
    <row r="2453" spans="3:4">
      <c r="C2453" s="11"/>
      <c r="D2453" s="11"/>
    </row>
    <row r="2454" spans="3:4">
      <c r="C2454" s="11"/>
      <c r="D2454" s="11"/>
    </row>
    <row r="2455" spans="3:4">
      <c r="C2455" s="11"/>
      <c r="D2455" s="11"/>
    </row>
    <row r="2456" spans="3:4">
      <c r="C2456" s="11"/>
      <c r="D2456" s="11"/>
    </row>
    <row r="2457" spans="3:4">
      <c r="C2457" s="11"/>
      <c r="D2457" s="11"/>
    </row>
    <row r="2458" spans="3:4">
      <c r="C2458" s="11"/>
      <c r="D2458" s="11"/>
    </row>
    <row r="2459" spans="3:4">
      <c r="C2459" s="11"/>
      <c r="D2459" s="11"/>
    </row>
    <row r="2460" spans="3:4">
      <c r="C2460" s="11"/>
      <c r="D2460" s="11"/>
    </row>
    <row r="2461" spans="3:4">
      <c r="C2461" s="11"/>
      <c r="D2461" s="11"/>
    </row>
    <row r="2462" spans="3:4">
      <c r="C2462" s="11"/>
      <c r="D2462" s="11"/>
    </row>
    <row r="2463" spans="3:4">
      <c r="C2463" s="11"/>
      <c r="D2463" s="11"/>
    </row>
    <row r="2464" spans="3:4">
      <c r="C2464" s="11"/>
      <c r="D2464" s="11"/>
    </row>
    <row r="2465" spans="3:4">
      <c r="C2465" s="11"/>
      <c r="D2465" s="11"/>
    </row>
    <row r="2466" spans="3:4">
      <c r="C2466" s="11"/>
      <c r="D2466" s="11"/>
    </row>
    <row r="2467" spans="3:4">
      <c r="C2467" s="11"/>
      <c r="D2467" s="11"/>
    </row>
    <row r="2468" spans="3:4">
      <c r="C2468" s="11"/>
      <c r="D2468" s="11"/>
    </row>
    <row r="2469" spans="3:4">
      <c r="C2469" s="11"/>
      <c r="D2469" s="11"/>
    </row>
    <row r="2470" spans="3:4">
      <c r="C2470" s="11"/>
      <c r="D2470" s="11"/>
    </row>
    <row r="2471" spans="3:4">
      <c r="C2471" s="11"/>
      <c r="D2471" s="1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0"/>
  <sheetViews>
    <sheetView workbookViewId="0">
      <pane xSplit="13" ySplit="22" topLeftCell="N68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RowHeight="12.75"/>
  <cols>
    <col min="1" max="1" width="16.140625" customWidth="1"/>
    <col min="6" max="6" width="15.28515625" customWidth="1"/>
    <col min="17" max="17" width="12.7109375" customWidth="1"/>
  </cols>
  <sheetData>
    <row r="1" spans="1:25" ht="20.25">
      <c r="A1" s="1" t="s">
        <v>58</v>
      </c>
    </row>
    <row r="2" spans="1:25" ht="12.95" customHeight="1">
      <c r="A2" s="23" t="s">
        <v>26</v>
      </c>
      <c r="B2" s="57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2.95" customHeight="1" thickBo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2.95" customHeight="1" thickTop="1" thickBot="1">
      <c r="A4" s="58" t="s">
        <v>0</v>
      </c>
      <c r="B4" s="23"/>
      <c r="C4" s="59">
        <v>17815.560000000001</v>
      </c>
      <c r="D4" s="60">
        <v>1.1706479999999999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ht="12.95" customHeight="1" thickTop="1">
      <c r="A5" s="61" t="s">
        <v>64</v>
      </c>
      <c r="B5" s="23"/>
      <c r="C5" s="62">
        <v>-9.5</v>
      </c>
      <c r="D5" s="23" t="s">
        <v>65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12.95" customHeight="1">
      <c r="A6" s="58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ht="12.95" customHeight="1">
      <c r="A7" s="23" t="s">
        <v>2</v>
      </c>
      <c r="B7" s="23"/>
      <c r="C7" s="23">
        <v>52520.735000000001</v>
      </c>
      <c r="D7" s="23" t="s">
        <v>314</v>
      </c>
      <c r="E7" s="23"/>
      <c r="F7" s="23" t="s">
        <v>314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 ht="12.95" customHeight="1">
      <c r="A8" s="23" t="s">
        <v>3</v>
      </c>
      <c r="B8" s="23"/>
      <c r="C8" s="23">
        <v>21.071749000000001</v>
      </c>
      <c r="D8" s="23" t="s">
        <v>314</v>
      </c>
      <c r="E8" s="23"/>
      <c r="F8" s="23" t="s">
        <v>314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2.95" customHeight="1">
      <c r="A9" s="63" t="s">
        <v>62</v>
      </c>
      <c r="B9" s="63"/>
      <c r="C9" s="64">
        <v>21</v>
      </c>
      <c r="D9" s="64">
        <v>21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12.95" customHeight="1" thickBot="1">
      <c r="A10" s="23"/>
      <c r="B10" s="23"/>
      <c r="C10" s="65" t="s">
        <v>47</v>
      </c>
      <c r="D10" s="65" t="s">
        <v>48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12.95" customHeight="1">
      <c r="A11" s="23" t="s">
        <v>16</v>
      </c>
      <c r="B11" s="23"/>
      <c r="C11" s="66">
        <f ca="1">INTERCEPT(INDIRECT(C14):R$935,INDIRECT(C13):$F$935)</f>
        <v>4.5760517415128804E-4</v>
      </c>
      <c r="D11" s="66">
        <f ca="1">INTERCEPT(INDIRECT(D14):S$935,INDIRECT(D13):$F$935)</f>
        <v>-4.1069835441887879</v>
      </c>
      <c r="E11" s="63" t="s">
        <v>66</v>
      </c>
      <c r="F11" s="23">
        <v>1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ht="12.95" customHeight="1">
      <c r="A12" s="23" t="s">
        <v>17</v>
      </c>
      <c r="B12" s="23"/>
      <c r="C12" s="66">
        <f ca="1">SLOPE(INDIRECT(C14):R$935,INDIRECT(C13):$F$935)</f>
        <v>-1.6560962403041989E-7</v>
      </c>
      <c r="D12" s="66">
        <f ca="1">SLOPE(INDIRECT(D14):S$935,INDIRECT(D13):$F$935)</f>
        <v>2.0609870970742864E-4</v>
      </c>
      <c r="E12" s="63" t="s">
        <v>67</v>
      </c>
      <c r="F12" s="67">
        <f ca="1">NOW()+15018.5+$C$5/24</f>
        <v>60372.674460416667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ht="12.95" customHeight="1">
      <c r="A13" s="23"/>
      <c r="B13" s="23"/>
      <c r="C13" s="64" t="str">
        <f>"F"&amp;C9</f>
        <v>F21</v>
      </c>
      <c r="D13" s="64" t="str">
        <f>"F"&amp;D9</f>
        <v>F21</v>
      </c>
      <c r="E13" s="63" t="s">
        <v>68</v>
      </c>
      <c r="F13" s="67">
        <f ca="1">ROUND(2*(F12-$C$7)/$C$8,0)/2+F11</f>
        <v>373.5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12.95" customHeight="1">
      <c r="A14" s="23" t="s">
        <v>25</v>
      </c>
      <c r="B14" s="23"/>
      <c r="C14" s="64" t="str">
        <f>"R"&amp;C9</f>
        <v>R21</v>
      </c>
      <c r="D14" s="64" t="str">
        <f>"S"&amp;D9</f>
        <v>S21</v>
      </c>
      <c r="E14" s="63" t="s">
        <v>69</v>
      </c>
      <c r="F14" s="66">
        <f ca="1">ROUND(2*(F12-$C$15)/$C$16,0)/2+F11</f>
        <v>150.5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12.95" customHeight="1">
      <c r="A15" s="68" t="s">
        <v>18</v>
      </c>
      <c r="B15" s="23"/>
      <c r="C15" s="69">
        <f ca="1">($C7+C11)+($C8+C12)*INT(MAX($F21:$F3533))</f>
        <v>57219.735447674226</v>
      </c>
      <c r="D15" s="69">
        <f ca="1">($C7+D11)+($C8+D12)*INT(MAX($F21:$F3533))</f>
        <v>57215.674003468077</v>
      </c>
      <c r="E15" s="63" t="s">
        <v>70</v>
      </c>
      <c r="F15" s="70">
        <f ca="1">+$C$15+$C$16*F14-15018.5-$C$5/24</f>
        <v>45372.929480583312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2.95" customHeight="1">
      <c r="A16" s="58" t="s">
        <v>4</v>
      </c>
      <c r="B16" s="23"/>
      <c r="C16" s="71">
        <f ca="1">+$C8+C12</f>
        <v>21.071748834390377</v>
      </c>
      <c r="D16" s="66">
        <f ca="1">+$C8+D12</f>
        <v>21.071955098709708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2.95" customHeight="1" thickBot="1">
      <c r="A17" s="63" t="s">
        <v>60</v>
      </c>
      <c r="B17" s="23"/>
      <c r="C17" s="23">
        <f>COUNT(C21:C2190)</f>
        <v>63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2.95" customHeight="1" thickTop="1" thickBot="1">
      <c r="A18" s="58" t="s">
        <v>56</v>
      </c>
      <c r="B18" s="23"/>
      <c r="C18" s="72">
        <f ca="1">+C15</f>
        <v>57219.735447674226</v>
      </c>
      <c r="D18" s="73">
        <f ca="1">+C16</f>
        <v>21.071748834390377</v>
      </c>
      <c r="E18" s="74">
        <f>R19</f>
        <v>27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12.95" customHeight="1" thickBot="1">
      <c r="A19" s="58" t="s">
        <v>57</v>
      </c>
      <c r="B19" s="23"/>
      <c r="C19" s="75">
        <f ca="1">D15</f>
        <v>57215.674003468077</v>
      </c>
      <c r="D19" s="76">
        <f ca="1">D16</f>
        <v>21.071955098709708</v>
      </c>
      <c r="E19" s="74">
        <f>S19</f>
        <v>30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>
        <f>COUNT(R21:R891)</f>
        <v>27</v>
      </c>
      <c r="S19" s="23">
        <f>COUNT(S21:S891)</f>
        <v>30</v>
      </c>
      <c r="T19" s="23"/>
      <c r="U19" s="23"/>
      <c r="V19" s="23"/>
      <c r="W19" s="23"/>
      <c r="X19" s="23"/>
      <c r="Y19" s="23"/>
    </row>
    <row r="20" spans="1:25" ht="12.95" customHeight="1" thickBot="1">
      <c r="A20" s="65" t="s">
        <v>6</v>
      </c>
      <c r="B20" s="65" t="s">
        <v>7</v>
      </c>
      <c r="C20" s="65" t="s">
        <v>8</v>
      </c>
      <c r="D20" s="65" t="s">
        <v>13</v>
      </c>
      <c r="E20" s="65" t="s">
        <v>9</v>
      </c>
      <c r="F20" s="65" t="s">
        <v>10</v>
      </c>
      <c r="G20" s="65" t="s">
        <v>11</v>
      </c>
      <c r="H20" s="77" t="s">
        <v>12</v>
      </c>
      <c r="I20" s="77" t="s">
        <v>313</v>
      </c>
      <c r="J20" s="77" t="s">
        <v>312</v>
      </c>
      <c r="K20" s="77" t="s">
        <v>81</v>
      </c>
      <c r="L20" s="77" t="s">
        <v>27</v>
      </c>
      <c r="M20" s="77" t="s">
        <v>28</v>
      </c>
      <c r="N20" s="77" t="s">
        <v>29</v>
      </c>
      <c r="O20" s="77" t="s">
        <v>49</v>
      </c>
      <c r="P20" s="78" t="s">
        <v>50</v>
      </c>
      <c r="Q20" s="65" t="s">
        <v>15</v>
      </c>
      <c r="R20" s="79" t="s">
        <v>311</v>
      </c>
      <c r="S20" s="79" t="s">
        <v>310</v>
      </c>
      <c r="T20" s="23"/>
      <c r="U20" s="80" t="s">
        <v>309</v>
      </c>
      <c r="V20" s="23"/>
      <c r="W20" s="23"/>
      <c r="X20" s="23"/>
      <c r="Y20" s="23"/>
    </row>
    <row r="21" spans="1:25" ht="12.95" customHeight="1">
      <c r="A21" s="22" t="s">
        <v>72</v>
      </c>
      <c r="B21" s="37" t="s">
        <v>14</v>
      </c>
      <c r="C21" s="22">
        <v>15729.459000000001</v>
      </c>
      <c r="D21" s="22" t="s">
        <v>73</v>
      </c>
      <c r="E21" s="23">
        <f>+(C21-C$7)/C$8</f>
        <v>-1746.0001065882095</v>
      </c>
      <c r="F21" s="23">
        <f>ROUND(2*E21,0)/2</f>
        <v>-1746</v>
      </c>
      <c r="G21" s="23">
        <f>+C21-(C$7+F21*C$8)</f>
        <v>-2.2459999981947476E-3</v>
      </c>
      <c r="H21" s="81"/>
      <c r="I21" s="82"/>
      <c r="J21" s="83">
        <f>G21</f>
        <v>-2.2459999981947476E-3</v>
      </c>
      <c r="K21" s="23"/>
      <c r="L21" s="23"/>
      <c r="M21" s="23"/>
      <c r="N21" s="23"/>
      <c r="O21" s="23">
        <f ca="1">+C$11+C$12*F21</f>
        <v>7.4675957770840113E-4</v>
      </c>
      <c r="P21" s="23">
        <f ca="1">+D$11+D$12*$F21</f>
        <v>-4.4668318913379581</v>
      </c>
      <c r="Q21" s="84">
        <f>+C21-15018.5</f>
        <v>710.95900000000074</v>
      </c>
      <c r="R21" s="23">
        <f>G21</f>
        <v>-2.2459999981947476E-3</v>
      </c>
      <c r="S21" s="23"/>
      <c r="T21" s="23"/>
      <c r="U21" s="23"/>
      <c r="V21" s="83">
        <f>IF(F21=INT(F21),1,2)</f>
        <v>1</v>
      </c>
      <c r="W21" s="23"/>
      <c r="X21" s="23"/>
      <c r="Y21" s="23"/>
    </row>
    <row r="22" spans="1:25" ht="12.95" customHeight="1">
      <c r="A22" s="23" t="s">
        <v>46</v>
      </c>
      <c r="B22" s="19" t="s">
        <v>52</v>
      </c>
      <c r="C22" s="25">
        <v>15729.462</v>
      </c>
      <c r="D22" s="25">
        <v>0.02</v>
      </c>
      <c r="E22" s="23">
        <f>+(C22-C$7)/C$8</f>
        <v>-1745.9999642174932</v>
      </c>
      <c r="F22" s="23">
        <f>ROUND(2*E22,0)/2</f>
        <v>-1746</v>
      </c>
      <c r="G22" s="23">
        <f>+C22-(C$7+F22*C$8)</f>
        <v>7.5400000059744343E-4</v>
      </c>
      <c r="H22" s="81"/>
      <c r="I22" s="82"/>
      <c r="J22" s="83">
        <f>G22</f>
        <v>7.5400000059744343E-4</v>
      </c>
      <c r="K22" s="23"/>
      <c r="L22" s="23"/>
      <c r="M22" s="23"/>
      <c r="N22" s="23"/>
      <c r="O22" s="23">
        <f ca="1">+C$11+C$12*F22</f>
        <v>7.4675957770840113E-4</v>
      </c>
      <c r="P22" s="23">
        <f ca="1">+D$11+D$12*$F22</f>
        <v>-4.4668318913379581</v>
      </c>
      <c r="Q22" s="84">
        <f>+C22-15018.5</f>
        <v>710.96199999999953</v>
      </c>
      <c r="R22" s="23">
        <v>-3.2640000026731286E-3</v>
      </c>
      <c r="S22" s="23"/>
      <c r="T22" s="23"/>
      <c r="U22" s="23"/>
      <c r="V22" s="83">
        <f>IF(F22=INT(F22),1,2)</f>
        <v>1</v>
      </c>
      <c r="W22" s="23"/>
      <c r="X22" s="23"/>
      <c r="Y22" s="23"/>
    </row>
    <row r="23" spans="1:25" ht="12.95" customHeight="1">
      <c r="A23" s="85" t="s">
        <v>46</v>
      </c>
      <c r="B23" s="19" t="s">
        <v>52</v>
      </c>
      <c r="C23" s="25">
        <v>16635.541000000001</v>
      </c>
      <c r="D23" s="25">
        <v>1.4E-2</v>
      </c>
      <c r="E23" s="23">
        <f>+(C23-C$7)/C$8</f>
        <v>-1703.0002587825056</v>
      </c>
      <c r="F23" s="23">
        <f>ROUND(2*E23,0)/2</f>
        <v>-1703</v>
      </c>
      <c r="G23" s="23">
        <f>+C23-(C$7+F23*C$8)</f>
        <v>-5.4530000015802216E-3</v>
      </c>
      <c r="H23" s="81"/>
      <c r="I23" s="82"/>
      <c r="J23" s="83">
        <f>G23</f>
        <v>-5.4530000015802216E-3</v>
      </c>
      <c r="K23" s="23"/>
      <c r="L23" s="23"/>
      <c r="M23" s="23"/>
      <c r="N23" s="23"/>
      <c r="O23" s="23">
        <f ca="1">+C$11+C$12*F23</f>
        <v>7.3963836387509318E-4</v>
      </c>
      <c r="P23" s="23">
        <f ca="1">+D$11+D$12*$F23</f>
        <v>-4.4579696468205388</v>
      </c>
      <c r="Q23" s="84">
        <f>+C23-15018.5</f>
        <v>1617.0410000000011</v>
      </c>
      <c r="R23" s="23">
        <v>-5.8160000007774215E-3</v>
      </c>
      <c r="S23" s="23"/>
      <c r="T23" s="23"/>
      <c r="U23" s="23"/>
      <c r="V23" s="83">
        <f>IF(F23=INT(F23),1,2)</f>
        <v>1</v>
      </c>
      <c r="W23" s="23"/>
      <c r="X23" s="23"/>
      <c r="Y23" s="23"/>
    </row>
    <row r="24" spans="1:25" ht="12.95" customHeight="1">
      <c r="A24" s="22" t="s">
        <v>46</v>
      </c>
      <c r="B24" s="19" t="s">
        <v>31</v>
      </c>
      <c r="C24" s="25">
        <v>16704.482</v>
      </c>
      <c r="D24" s="30"/>
      <c r="E24">
        <f>+(C24-C$7)/C$8</f>
        <v>-1699.7285322637431</v>
      </c>
      <c r="F24">
        <f>ROUND(2*E24,0)/2</f>
        <v>-1699.5</v>
      </c>
      <c r="G24">
        <f>+C24-(C$7+F24*C$8)</f>
        <v>-4.8155745000003662</v>
      </c>
      <c r="H24" s="12"/>
      <c r="I24" s="11"/>
      <c r="J24" s="6">
        <f>G24</f>
        <v>-4.8155745000003662</v>
      </c>
      <c r="O24">
        <f ca="1">+C$11+C$12*F24</f>
        <v>7.3905873019098657E-4</v>
      </c>
      <c r="P24">
        <f ca="1">+D$11+D$12*$F24</f>
        <v>-4.4572483013365627</v>
      </c>
      <c r="Q24" s="2">
        <f>+C24-15018.5</f>
        <v>1685.982</v>
      </c>
      <c r="S24">
        <f>G24</f>
        <v>-4.8155745000003662</v>
      </c>
      <c r="T24" s="18"/>
      <c r="V24" s="6">
        <f>IF(F24=INT(F24),1,2)</f>
        <v>2</v>
      </c>
    </row>
    <row r="25" spans="1:25" ht="12.95" customHeight="1">
      <c r="A25" s="85" t="s">
        <v>46</v>
      </c>
      <c r="B25" s="83"/>
      <c r="C25" s="25">
        <v>17478.414000000001</v>
      </c>
      <c r="D25" s="25">
        <v>1.4E-2</v>
      </c>
      <c r="E25" s="23">
        <f>+(C25-C$7)/C$8</f>
        <v>-1663.0001145135127</v>
      </c>
      <c r="F25" s="23">
        <f>ROUND(2*E25,0)/2</f>
        <v>-1663</v>
      </c>
      <c r="G25" s="23">
        <f>+C25-(C$7+F25*C$8)</f>
        <v>-2.4129999983415473E-3</v>
      </c>
      <c r="H25" s="81"/>
      <c r="I25" s="82"/>
      <c r="J25" s="83">
        <f>G25</f>
        <v>-2.4129999983415473E-3</v>
      </c>
      <c r="K25" s="23"/>
      <c r="L25" s="23"/>
      <c r="M25" s="23"/>
      <c r="N25" s="23"/>
      <c r="O25" s="23">
        <f ca="1">+C$11+C$12*F25</f>
        <v>7.3301397891387631E-4</v>
      </c>
      <c r="P25" s="23">
        <f ca="1">+D$11+D$12*$F25</f>
        <v>-4.4497256984322417</v>
      </c>
      <c r="Q25" s="84">
        <f>+C25-15018.5</f>
        <v>2459.9140000000007</v>
      </c>
      <c r="R25" s="23">
        <v>6.2400000024354085E-4</v>
      </c>
      <c r="S25" s="23"/>
      <c r="T25" s="66"/>
      <c r="U25" s="23"/>
      <c r="V25" s="83">
        <f>IF(F25=INT(F25),1,2)</f>
        <v>1</v>
      </c>
      <c r="W25" s="23"/>
      <c r="X25" s="23"/>
      <c r="Y25" s="23"/>
    </row>
    <row r="26" spans="1:25" ht="12.95" customHeight="1">
      <c r="A26" s="22" t="s">
        <v>72</v>
      </c>
      <c r="B26" s="37" t="s">
        <v>14</v>
      </c>
      <c r="C26" s="22">
        <v>17478.444</v>
      </c>
      <c r="D26" s="22" t="s">
        <v>73</v>
      </c>
      <c r="E26" s="23">
        <f>+(C26-C$7)/C$8</f>
        <v>-1662.998690806349</v>
      </c>
      <c r="F26" s="23">
        <f>ROUND(2*E26,0)/2</f>
        <v>-1663</v>
      </c>
      <c r="G26" s="23">
        <f>+C26-(C$7+F26*C$8)</f>
        <v>2.7587000000494299E-2</v>
      </c>
      <c r="H26" s="81"/>
      <c r="I26" s="82"/>
      <c r="J26" s="83">
        <f>G26</f>
        <v>2.7587000000494299E-2</v>
      </c>
      <c r="K26" s="23"/>
      <c r="L26" s="23"/>
      <c r="M26" s="23"/>
      <c r="N26" s="23"/>
      <c r="O26" s="23">
        <f ca="1">+C$11+C$12*F26</f>
        <v>7.3301397891387631E-4</v>
      </c>
      <c r="P26" s="23">
        <f ca="1">+D$11+D$12*$F26</f>
        <v>-4.4497256984322417</v>
      </c>
      <c r="Q26" s="84">
        <f>+C26-15018.5</f>
        <v>2459.9439999999995</v>
      </c>
      <c r="R26" s="23">
        <f>G26</f>
        <v>2.7587000000494299E-2</v>
      </c>
      <c r="S26" s="23"/>
      <c r="T26" s="23"/>
      <c r="U26" s="23"/>
      <c r="V26" s="83">
        <f>IF(F26=INT(F26),1,2)</f>
        <v>1</v>
      </c>
      <c r="W26" s="23"/>
      <c r="X26" s="23"/>
      <c r="Y26" s="23"/>
    </row>
    <row r="27" spans="1:25" ht="12.95" customHeight="1">
      <c r="A27" s="22" t="s">
        <v>46</v>
      </c>
      <c r="B27" s="19" t="s">
        <v>31</v>
      </c>
      <c r="C27" s="25">
        <v>17526.28</v>
      </c>
      <c r="D27" s="30"/>
      <c r="E27">
        <f>+(C27-C$7)/C$8</f>
        <v>-1660.7285422771504</v>
      </c>
      <c r="F27">
        <f>ROUND(2*E27,0)/2</f>
        <v>-1660.5</v>
      </c>
      <c r="G27">
        <f>+C27-(C$7+F27*C$8)</f>
        <v>-4.8157855000026757</v>
      </c>
      <c r="H27" s="12"/>
      <c r="I27" s="11"/>
      <c r="J27" s="6">
        <f>G27</f>
        <v>-4.8157855000026757</v>
      </c>
      <c r="O27">
        <f ca="1">+C$11+C$12*F27</f>
        <v>7.3259995485380021E-4</v>
      </c>
      <c r="P27">
        <f ca="1">+D$11+D$12*$F27</f>
        <v>-4.4492104516579731</v>
      </c>
      <c r="Q27" s="2">
        <f>+C27-15018.5</f>
        <v>2507.7799999999988</v>
      </c>
      <c r="S27">
        <f>G27</f>
        <v>-4.8157855000026757</v>
      </c>
      <c r="T27" s="18"/>
      <c r="V27" s="6">
        <f>IF(F27=INT(F27),1,2)</f>
        <v>2</v>
      </c>
    </row>
    <row r="28" spans="1:25" ht="12.95" customHeight="1">
      <c r="A28" s="85" t="s">
        <v>51</v>
      </c>
      <c r="B28" s="83"/>
      <c r="C28" s="25">
        <v>17815.560000000001</v>
      </c>
      <c r="D28" s="25" t="s">
        <v>14</v>
      </c>
      <c r="E28" s="23">
        <f>+(C28-C$7)/C$8</f>
        <v>-1647.0002086680133</v>
      </c>
      <c r="F28" s="23">
        <f>ROUND(2*E28,0)/2</f>
        <v>-1647</v>
      </c>
      <c r="G28" s="23">
        <f>+C28-(C$7+F28*C$8)</f>
        <v>-4.3970000006083865E-3</v>
      </c>
      <c r="H28" s="83">
        <f>G28</f>
        <v>-4.3970000006083865E-3</v>
      </c>
      <c r="I28" s="82"/>
      <c r="J28" s="23"/>
      <c r="K28" s="23"/>
      <c r="L28" s="23"/>
      <c r="M28" s="23"/>
      <c r="N28" s="23"/>
      <c r="O28" s="23">
        <f ca="1">+C$11+C$12*F28</f>
        <v>7.3036422492938962E-4</v>
      </c>
      <c r="P28" s="23">
        <f ca="1">+D$11+D$12*$F28</f>
        <v>-4.4464281190769226</v>
      </c>
      <c r="Q28" s="84">
        <f>+C28-15018.5</f>
        <v>2797.0600000000013</v>
      </c>
      <c r="R28" s="23">
        <f>G28</f>
        <v>-4.3970000006083865E-3</v>
      </c>
      <c r="S28" s="23"/>
      <c r="T28" s="23"/>
      <c r="U28" s="23"/>
      <c r="V28" s="83">
        <f>IF(F28=INT(F28),1,2)</f>
        <v>1</v>
      </c>
      <c r="W28" s="23"/>
      <c r="X28" s="23"/>
      <c r="Y28" s="23"/>
    </row>
    <row r="29" spans="1:25" ht="12.95" customHeight="1">
      <c r="A29" s="22" t="s">
        <v>72</v>
      </c>
      <c r="B29" s="37" t="s">
        <v>14</v>
      </c>
      <c r="C29" s="22">
        <v>20777.128000000001</v>
      </c>
      <c r="D29" s="22" t="s">
        <v>73</v>
      </c>
      <c r="E29" s="23">
        <f>+(C29-C$7)/C$8</f>
        <v>-1506.4533561025237</v>
      </c>
      <c r="F29" s="23">
        <f>ROUND(2*E29,0)/2</f>
        <v>-1506.5</v>
      </c>
      <c r="G29" s="23"/>
      <c r="H29" s="81"/>
      <c r="I29" s="82"/>
      <c r="J29" s="83"/>
      <c r="K29" s="23"/>
      <c r="L29" s="23"/>
      <c r="M29" s="23"/>
      <c r="N29" s="23"/>
      <c r="O29" s="23">
        <f ca="1">+C$11+C$12*F29</f>
        <v>7.0709607275311554E-4</v>
      </c>
      <c r="P29" s="23">
        <f ca="1">+D$11+D$12*$F29</f>
        <v>-4.4174712503630289</v>
      </c>
      <c r="Q29" s="84">
        <f>+C29-15018.5</f>
        <v>5758.6280000000006</v>
      </c>
      <c r="R29" s="23"/>
      <c r="S29" s="23"/>
      <c r="T29" s="23"/>
      <c r="U29" s="23">
        <f>+C29-(C$7+F29*C$8)</f>
        <v>0.98286849999931292</v>
      </c>
      <c r="V29" s="83">
        <f>IF(F29=INT(F29),1,2)</f>
        <v>2</v>
      </c>
      <c r="W29" s="23"/>
      <c r="X29" s="23"/>
      <c r="Y29" s="23"/>
    </row>
    <row r="30" spans="1:25" ht="12.95" customHeight="1">
      <c r="A30" s="22" t="s">
        <v>72</v>
      </c>
      <c r="B30" s="37" t="s">
        <v>14</v>
      </c>
      <c r="C30" s="22">
        <v>26307.473000000002</v>
      </c>
      <c r="D30" s="22" t="s">
        <v>73</v>
      </c>
      <c r="E30" s="23">
        <f>+(C30-C$7)/C$8</f>
        <v>-1244.0002963209176</v>
      </c>
      <c r="F30" s="23">
        <f>ROUND(2*E30,0)/2</f>
        <v>-1244</v>
      </c>
      <c r="G30" s="23">
        <f>+C30-(C$7+F30*C$8)</f>
        <v>-6.2439999965135939E-3</v>
      </c>
      <c r="H30" s="81"/>
      <c r="I30" s="82"/>
      <c r="J30" s="83">
        <f>G30</f>
        <v>-6.2439999965135939E-3</v>
      </c>
      <c r="K30" s="23"/>
      <c r="L30" s="23"/>
      <c r="M30" s="23"/>
      <c r="N30" s="23"/>
      <c r="O30" s="23">
        <f ca="1">+C$11+C$12*F30</f>
        <v>6.6362354644513037E-4</v>
      </c>
      <c r="P30" s="23">
        <f ca="1">+D$11+D$12*$F30</f>
        <v>-4.3633703390648293</v>
      </c>
      <c r="Q30" s="84">
        <f>+C30-15018.5</f>
        <v>11288.973000000002</v>
      </c>
      <c r="R30" s="23">
        <f>G30</f>
        <v>-6.2439999965135939E-3</v>
      </c>
      <c r="S30" s="23"/>
      <c r="T30" s="23"/>
      <c r="U30" s="23"/>
      <c r="V30" s="83">
        <f>IF(F30=INT(F30),1,2)</f>
        <v>1</v>
      </c>
      <c r="W30" s="23"/>
      <c r="X30" s="23"/>
      <c r="Y30" s="23"/>
    </row>
    <row r="31" spans="1:25" ht="12.95" customHeight="1">
      <c r="A31" s="85" t="s">
        <v>46</v>
      </c>
      <c r="B31" s="19" t="s">
        <v>52</v>
      </c>
      <c r="C31" s="25">
        <v>26307.473999999998</v>
      </c>
      <c r="D31" s="25">
        <v>0.01</v>
      </c>
      <c r="E31" s="23">
        <f>+(C31-C$7)/C$8</f>
        <v>-1244.0002488640123</v>
      </c>
      <c r="F31" s="23">
        <f>ROUND(2*E31,0)/2</f>
        <v>-1244</v>
      </c>
      <c r="G31" s="23">
        <f>+C31-(C$7+F31*C$8)</f>
        <v>-5.2439999999478459E-3</v>
      </c>
      <c r="H31" s="81"/>
      <c r="I31" s="82"/>
      <c r="J31" s="83">
        <f>G31</f>
        <v>-5.2439999999478459E-3</v>
      </c>
      <c r="K31" s="23"/>
      <c r="L31" s="23"/>
      <c r="M31" s="23"/>
      <c r="N31" s="23"/>
      <c r="O31" s="23">
        <f ca="1">+C$11+C$12*F31</f>
        <v>6.6362354644513037E-4</v>
      </c>
      <c r="P31" s="23">
        <f ca="1">+D$11+D$12*$F31</f>
        <v>-4.3633703390648293</v>
      </c>
      <c r="Q31" s="84">
        <f>+C31-15018.5</f>
        <v>11288.973999999998</v>
      </c>
      <c r="R31" s="23">
        <f>G31</f>
        <v>-5.2439999999478459E-3</v>
      </c>
      <c r="S31" s="23"/>
      <c r="T31" s="23"/>
      <c r="U31" s="23"/>
      <c r="V31" s="83">
        <f>IF(F31=INT(F31),1,2)</f>
        <v>1</v>
      </c>
      <c r="W31" s="23"/>
      <c r="X31" s="23"/>
      <c r="Y31" s="23"/>
    </row>
    <row r="32" spans="1:25" ht="12.95" customHeight="1">
      <c r="A32" s="22" t="s">
        <v>72</v>
      </c>
      <c r="B32" s="37" t="s">
        <v>14</v>
      </c>
      <c r="C32" s="22">
        <v>26307.474999999999</v>
      </c>
      <c r="D32" s="22" t="s">
        <v>73</v>
      </c>
      <c r="E32" s="23">
        <f>+(C32-C$7)/C$8</f>
        <v>-1244.0002014071067</v>
      </c>
      <c r="F32" s="23">
        <f>ROUND(2*E32,0)/2</f>
        <v>-1244</v>
      </c>
      <c r="G32" s="23">
        <f>+C32-(C$7+F32*C$8)</f>
        <v>-4.2439999997441191E-3</v>
      </c>
      <c r="H32" s="81"/>
      <c r="I32" s="82"/>
      <c r="J32" s="83">
        <f>G32</f>
        <v>-4.2439999997441191E-3</v>
      </c>
      <c r="K32" s="23"/>
      <c r="L32" s="23"/>
      <c r="M32" s="23"/>
      <c r="N32" s="23"/>
      <c r="O32" s="23">
        <f ca="1">+C$11+C$12*F32</f>
        <v>6.6362354644513037E-4</v>
      </c>
      <c r="P32" s="23">
        <f ca="1">+D$11+D$12*$F32</f>
        <v>-4.3633703390648293</v>
      </c>
      <c r="Q32" s="84">
        <f>+C32-15018.5</f>
        <v>11288.974999999999</v>
      </c>
      <c r="R32" s="23">
        <f>G32</f>
        <v>-4.2439999997441191E-3</v>
      </c>
      <c r="S32" s="23"/>
      <c r="T32" s="23"/>
      <c r="U32" s="23"/>
      <c r="V32" s="83">
        <f>IF(F32=INT(F32),1,2)</f>
        <v>1</v>
      </c>
      <c r="W32" s="23"/>
      <c r="X32" s="23"/>
      <c r="Y32" s="23"/>
    </row>
    <row r="33" spans="1:25" ht="12.95" customHeight="1">
      <c r="A33" s="22" t="s">
        <v>46</v>
      </c>
      <c r="B33" s="19" t="s">
        <v>31</v>
      </c>
      <c r="C33" s="25">
        <v>26650.353999999999</v>
      </c>
      <c r="D33" s="30"/>
      <c r="E33">
        <f>+(C33-C$7)/C$8</f>
        <v>-1227.7282251226511</v>
      </c>
      <c r="F33">
        <f>ROUND(2*E33,0)/2</f>
        <v>-1227.5</v>
      </c>
      <c r="G33">
        <f>+C33-(C$7+F33*C$8)</f>
        <v>-4.8091024999994261</v>
      </c>
      <c r="H33" s="12"/>
      <c r="I33" s="11"/>
      <c r="J33" s="6">
        <f>G33</f>
        <v>-4.8091024999994261</v>
      </c>
      <c r="O33">
        <f ca="1">+C$11+C$12*F33</f>
        <v>6.6089098764862849E-4</v>
      </c>
      <c r="P33">
        <f ca="1">+D$11+D$12*$F33</f>
        <v>-4.3599697103546564</v>
      </c>
      <c r="Q33" s="2">
        <f>+C33-15018.5</f>
        <v>11631.853999999999</v>
      </c>
      <c r="S33">
        <f>G33</f>
        <v>-4.8091024999994261</v>
      </c>
      <c r="V33" s="6">
        <f>IF(F33=INT(F33),1,2)</f>
        <v>2</v>
      </c>
    </row>
    <row r="34" spans="1:25" ht="12.95" customHeight="1">
      <c r="A34" s="22" t="s">
        <v>72</v>
      </c>
      <c r="B34" s="37" t="s">
        <v>14</v>
      </c>
      <c r="C34" s="22">
        <v>26650.363000000001</v>
      </c>
      <c r="D34" s="22" t="s">
        <v>73</v>
      </c>
      <c r="E34">
        <f>+(C34-C$7)/C$8</f>
        <v>-1227.7277980105021</v>
      </c>
      <c r="F34">
        <f>ROUND(2*E34,0)/2</f>
        <v>-1227.5</v>
      </c>
      <c r="G34">
        <f>+C34-(C$7+F34*C$8)</f>
        <v>-4.8001024999975925</v>
      </c>
      <c r="H34" s="12"/>
      <c r="I34" s="11"/>
      <c r="J34" s="6">
        <f>G34</f>
        <v>-4.8001024999975925</v>
      </c>
      <c r="O34">
        <f ca="1">+C$11+C$12*F34</f>
        <v>6.6089098764862849E-4</v>
      </c>
      <c r="P34">
        <f ca="1">+D$11+D$12*$F34</f>
        <v>-4.3599697103546564</v>
      </c>
      <c r="Q34" s="2">
        <f>+C34-15018.5</f>
        <v>11631.863000000001</v>
      </c>
      <c r="S34">
        <f>G34</f>
        <v>-4.8001024999975925</v>
      </c>
      <c r="V34" s="6">
        <f>IF(F34=INT(F34),1,2)</f>
        <v>2</v>
      </c>
    </row>
    <row r="35" spans="1:25" ht="12.95" customHeight="1">
      <c r="A35" s="22" t="s">
        <v>72</v>
      </c>
      <c r="B35" s="37" t="s">
        <v>14</v>
      </c>
      <c r="C35" s="22">
        <v>28372.514999999999</v>
      </c>
      <c r="D35" s="22" t="s">
        <v>73</v>
      </c>
      <c r="E35" s="23">
        <f>+(C35-C$7)/C$8</f>
        <v>-1145.9997933726338</v>
      </c>
      <c r="F35" s="23">
        <f>ROUND(2*E35,0)/2</f>
        <v>-1146</v>
      </c>
      <c r="G35" s="23">
        <f>+C35-(C$7+F35*C$8)</f>
        <v>4.3540000006032642E-3</v>
      </c>
      <c r="H35" s="81"/>
      <c r="I35" s="82"/>
      <c r="J35" s="83">
        <f>G35</f>
        <v>4.3540000006032642E-3</v>
      </c>
      <c r="K35" s="23"/>
      <c r="L35" s="23"/>
      <c r="M35" s="23"/>
      <c r="N35" s="23"/>
      <c r="O35" s="23">
        <f ca="1">+C$11+C$12*F35</f>
        <v>6.4739380329014926E-4</v>
      </c>
      <c r="P35" s="23">
        <f ca="1">+D$11+D$12*$F35</f>
        <v>-4.3431726655135012</v>
      </c>
      <c r="Q35" s="84">
        <f>+C35-15018.5</f>
        <v>13354.014999999999</v>
      </c>
      <c r="R35" s="23">
        <f>G35</f>
        <v>4.3540000006032642E-3</v>
      </c>
      <c r="S35" s="23"/>
      <c r="T35" s="23"/>
      <c r="U35" s="23"/>
      <c r="V35" s="83">
        <f>IF(F35=INT(F35),1,2)</f>
        <v>1</v>
      </c>
      <c r="W35" s="23"/>
      <c r="X35" s="23"/>
      <c r="Y35" s="23"/>
    </row>
    <row r="36" spans="1:25" ht="12.95" customHeight="1">
      <c r="A36" s="85" t="s">
        <v>46</v>
      </c>
      <c r="B36" s="19" t="s">
        <v>52</v>
      </c>
      <c r="C36" s="25">
        <v>28372.517</v>
      </c>
      <c r="D36" s="25">
        <v>1.4E-2</v>
      </c>
      <c r="E36" s="23">
        <f>+(C36-C$7)/C$8</f>
        <v>-1145.9996984588229</v>
      </c>
      <c r="F36" s="23">
        <f>ROUND(2*E36,0)/2</f>
        <v>-1146</v>
      </c>
      <c r="G36" s="23">
        <f>+C36-(C$7+F36*C$8)</f>
        <v>6.3540000010107178E-3</v>
      </c>
      <c r="H36" s="81"/>
      <c r="I36" s="82"/>
      <c r="J36" s="83">
        <f>G36</f>
        <v>6.3540000010107178E-3</v>
      </c>
      <c r="K36" s="23"/>
      <c r="L36" s="23"/>
      <c r="M36" s="23"/>
      <c r="N36" s="23"/>
      <c r="O36" s="23">
        <f ca="1">+C$11+C$12*F36</f>
        <v>6.4739380329014926E-4</v>
      </c>
      <c r="P36" s="23">
        <f ca="1">+D$11+D$12*$F36</f>
        <v>-4.3431726655135012</v>
      </c>
      <c r="Q36" s="84">
        <f>+C36-15018.5</f>
        <v>13354.017</v>
      </c>
      <c r="R36" s="23">
        <f>G36</f>
        <v>6.3540000010107178E-3</v>
      </c>
      <c r="S36" s="23"/>
      <c r="T36" s="23"/>
      <c r="U36" s="23"/>
      <c r="V36" s="83">
        <f>IF(F36=INT(F36),1,2)</f>
        <v>1</v>
      </c>
      <c r="W36" s="23"/>
      <c r="X36" s="23"/>
      <c r="Y36" s="23"/>
    </row>
    <row r="37" spans="1:25" ht="12.95" customHeight="1">
      <c r="A37" s="55" t="s">
        <v>148</v>
      </c>
      <c r="B37" s="86" t="s">
        <v>52</v>
      </c>
      <c r="C37" s="56">
        <v>48883.366000000002</v>
      </c>
      <c r="D37" s="30"/>
      <c r="E37">
        <f>+(C37-C$7)/C$8</f>
        <v>-172.61827672681554</v>
      </c>
      <c r="F37">
        <f>ROUND(2*E37,0)/2</f>
        <v>-172.5</v>
      </c>
      <c r="G37">
        <f>+C37-(C$7+F37*C$8)</f>
        <v>-2.4922975000008591</v>
      </c>
      <c r="H37" s="12"/>
      <c r="I37" s="11"/>
      <c r="J37" s="6">
        <f>G37</f>
        <v>-2.4922975000008591</v>
      </c>
      <c r="O37">
        <f ca="1">+C$11+C$12*F37</f>
        <v>4.861728342965355E-4</v>
      </c>
      <c r="P37">
        <f ca="1">+D$11+D$12*$F37</f>
        <v>-4.142535571613319</v>
      </c>
      <c r="Q37" s="2">
        <f>+C37-15018.5</f>
        <v>33864.866000000002</v>
      </c>
      <c r="S37">
        <f>G37</f>
        <v>-2.4922975000008591</v>
      </c>
      <c r="V37" s="6">
        <f>IF(F37=INT(F37),1,2)</f>
        <v>2</v>
      </c>
    </row>
    <row r="38" spans="1:25" ht="12.95" customHeight="1">
      <c r="A38" s="55" t="s">
        <v>148</v>
      </c>
      <c r="B38" s="86" t="s">
        <v>52</v>
      </c>
      <c r="C38" s="56">
        <v>48890.396000000001</v>
      </c>
      <c r="D38" s="30"/>
      <c r="E38">
        <f>+(C38-C$7)/C$8</f>
        <v>-172.28465468148846</v>
      </c>
      <c r="F38">
        <f>ROUND(2*E38,0)/2</f>
        <v>-172.5</v>
      </c>
      <c r="G38">
        <f>+C38-(C$7+F38*C$8)</f>
        <v>4.5377024999979767</v>
      </c>
      <c r="H38" s="12"/>
      <c r="I38" s="11"/>
      <c r="J38" s="6">
        <f>G38</f>
        <v>4.5377024999979767</v>
      </c>
      <c r="O38">
        <f ca="1">+C$11+C$12*F38</f>
        <v>4.861728342965355E-4</v>
      </c>
      <c r="P38">
        <f ca="1">+D$11+D$12*$F38</f>
        <v>-4.142535571613319</v>
      </c>
      <c r="Q38" s="2">
        <f>+C38-15018.5</f>
        <v>33871.896000000001</v>
      </c>
      <c r="S38">
        <f>G38</f>
        <v>4.5377024999979767</v>
      </c>
      <c r="V38" s="6">
        <f>IF(F38=INT(F38),1,2)</f>
        <v>2</v>
      </c>
    </row>
    <row r="39" spans="1:25" ht="12.95" customHeight="1">
      <c r="A39" s="85" t="s">
        <v>36</v>
      </c>
      <c r="B39" s="83"/>
      <c r="C39" s="25">
        <v>49624.394</v>
      </c>
      <c r="D39" s="25">
        <v>4.0000000000000001E-3</v>
      </c>
      <c r="E39" s="23">
        <f>+(C39-C$7)/C$8</f>
        <v>-137.45138099357581</v>
      </c>
      <c r="F39" s="23">
        <f>ROUND(2*E39,0)/2</f>
        <v>-137.5</v>
      </c>
      <c r="G39" s="23"/>
      <c r="H39" s="81"/>
      <c r="I39" s="83"/>
      <c r="J39" s="23"/>
      <c r="K39" s="23"/>
      <c r="L39" s="23"/>
      <c r="M39" s="23"/>
      <c r="N39" s="23"/>
      <c r="O39" s="23">
        <f ca="1">+C$11+C$12*F39</f>
        <v>4.8037649745547077E-4</v>
      </c>
      <c r="P39" s="23">
        <f ca="1">+D$11+D$12*$F39</f>
        <v>-4.1353221167735592</v>
      </c>
      <c r="Q39" s="84">
        <f>+C39-15018.5</f>
        <v>34605.894</v>
      </c>
      <c r="R39" s="23"/>
      <c r="S39" s="23"/>
      <c r="T39" s="66"/>
      <c r="U39" s="23">
        <f>+C39-(C$7+F39*C$8)</f>
        <v>1.0244874999989406</v>
      </c>
      <c r="V39" s="83">
        <f>IF(F39=INT(F39),1,2)</f>
        <v>2</v>
      </c>
      <c r="W39" s="23"/>
      <c r="X39" s="23"/>
      <c r="Y39" s="23"/>
    </row>
    <row r="40" spans="1:25" ht="12.95" customHeight="1">
      <c r="A40" s="85" t="s">
        <v>37</v>
      </c>
      <c r="B40" s="83"/>
      <c r="C40" s="25">
        <v>49631.402000000002</v>
      </c>
      <c r="D40" s="25">
        <v>5.0000000000000001E-3</v>
      </c>
      <c r="E40" s="23">
        <f>+(C40-C$7)/C$8</f>
        <v>-137.11880300016855</v>
      </c>
      <c r="F40" s="23">
        <f>ROUND(2*E40,0)/2</f>
        <v>-137</v>
      </c>
      <c r="G40" s="23"/>
      <c r="H40" s="81"/>
      <c r="I40" s="83"/>
      <c r="J40" s="23"/>
      <c r="K40" s="23"/>
      <c r="L40" s="23"/>
      <c r="M40" s="23"/>
      <c r="N40" s="23"/>
      <c r="O40" s="23">
        <f ca="1">+C$11+C$12*F40</f>
        <v>4.8029369264345558E-4</v>
      </c>
      <c r="P40" s="23">
        <f ca="1">+D$11+D$12*$F40</f>
        <v>-4.1352190674187055</v>
      </c>
      <c r="Q40" s="84">
        <f>+C40-15018.5</f>
        <v>34612.902000000002</v>
      </c>
      <c r="R40" s="23"/>
      <c r="S40" s="23"/>
      <c r="T40" s="66"/>
      <c r="U40" s="23">
        <f>+C40-(C$7+F40*C$8)</f>
        <v>-2.5033869999970193</v>
      </c>
      <c r="V40" s="83">
        <f>IF(F40=INT(F40),1,2)</f>
        <v>1</v>
      </c>
      <c r="W40" s="23"/>
      <c r="X40" s="23"/>
      <c r="Y40" s="23"/>
    </row>
    <row r="41" spans="1:25" ht="12.95" customHeight="1">
      <c r="A41" s="55" t="s">
        <v>163</v>
      </c>
      <c r="B41" s="86" t="s">
        <v>52</v>
      </c>
      <c r="C41" s="56">
        <v>49967.417999999998</v>
      </c>
      <c r="D41" s="30"/>
      <c r="E41">
        <f>+(C41-C$7)/C$8</f>
        <v>-121.17252345782985</v>
      </c>
      <c r="F41">
        <f>ROUND(2*E41,0)/2</f>
        <v>-121</v>
      </c>
      <c r="G41">
        <f>+C41-(C$7+F41*C$8)</f>
        <v>-3.6353710000039428</v>
      </c>
      <c r="H41" s="12"/>
      <c r="I41" s="11"/>
      <c r="J41" s="6">
        <f>G41</f>
        <v>-3.6353710000039428</v>
      </c>
      <c r="O41">
        <f ca="1">+C$11+C$12*F41</f>
        <v>4.7764393865896884E-4</v>
      </c>
      <c r="P41">
        <f ca="1">+D$11+D$12*$F41</f>
        <v>-4.1319214880633863</v>
      </c>
      <c r="Q41" s="2">
        <f>+C41-15018.5</f>
        <v>34948.917999999998</v>
      </c>
      <c r="S41">
        <f>G41</f>
        <v>-3.6353710000039428</v>
      </c>
      <c r="V41" s="6">
        <f>IF(F41=INT(F41),1,2)</f>
        <v>1</v>
      </c>
    </row>
    <row r="42" spans="1:25" ht="12.95" customHeight="1">
      <c r="A42" s="55" t="s">
        <v>167</v>
      </c>
      <c r="B42" s="86" t="s">
        <v>52</v>
      </c>
      <c r="C42" s="56">
        <v>50042.319000000003</v>
      </c>
      <c r="D42" s="30"/>
      <c r="E42">
        <f>+(C42-C$7)/C$8</f>
        <v>-117.61795378257388</v>
      </c>
      <c r="F42">
        <f>ROUND(2*E42,0)/2</f>
        <v>-117.5</v>
      </c>
      <c r="G42">
        <f>+C42-(C$7+F42*C$8)</f>
        <v>-2.4854924999963259</v>
      </c>
      <c r="H42" s="12"/>
      <c r="I42" s="11"/>
      <c r="J42" s="6">
        <f>G42</f>
        <v>-2.4854924999963259</v>
      </c>
      <c r="O42">
        <f ca="1">+C$11+C$12*F42</f>
        <v>4.7706430497486239E-4</v>
      </c>
      <c r="P42">
        <f ca="1">+D$11+D$12*$F42</f>
        <v>-4.1312001425794111</v>
      </c>
      <c r="Q42" s="2">
        <f>+C42-15018.5</f>
        <v>35023.819000000003</v>
      </c>
      <c r="S42">
        <f>G42</f>
        <v>-2.4854924999963259</v>
      </c>
      <c r="V42" s="6">
        <f>IF(F42=INT(F42),1,2)</f>
        <v>2</v>
      </c>
    </row>
    <row r="43" spans="1:25" ht="12.95" customHeight="1">
      <c r="A43" s="85" t="s">
        <v>40</v>
      </c>
      <c r="B43" s="83"/>
      <c r="C43" s="25">
        <v>50701.368000000002</v>
      </c>
      <c r="D43" s="25">
        <v>5.0000000000000001E-3</v>
      </c>
      <c r="E43" s="23">
        <f>+(C43-C$7)/C$8</f>
        <v>-86.341527701378666</v>
      </c>
      <c r="F43" s="23">
        <f>ROUND(2*E43,0)/2</f>
        <v>-86.5</v>
      </c>
      <c r="G43" s="23"/>
      <c r="H43" s="81"/>
      <c r="I43" s="83"/>
      <c r="J43" s="23"/>
      <c r="K43" s="23"/>
      <c r="L43" s="23"/>
      <c r="M43" s="23"/>
      <c r="N43" s="23"/>
      <c r="O43" s="23">
        <f ca="1">+C$11+C$12*F43</f>
        <v>4.7193040662991937E-4</v>
      </c>
      <c r="P43" s="23">
        <f ca="1">+D$11+D$12*$F43</f>
        <v>-4.1248110825784803</v>
      </c>
      <c r="Q43" s="84">
        <f>+C43-15018.5</f>
        <v>35682.868000000002</v>
      </c>
      <c r="R43" s="23"/>
      <c r="S43" s="23"/>
      <c r="T43" s="66"/>
      <c r="U43" s="23">
        <f>+C43-(C$7+F43*C$8)</f>
        <v>3.3392884999993839</v>
      </c>
      <c r="V43" s="83">
        <f>IF(F43=INT(F43),1,2)</f>
        <v>2</v>
      </c>
      <c r="W43" s="23"/>
      <c r="X43" s="23"/>
      <c r="Y43" s="23"/>
    </row>
    <row r="44" spans="1:25" ht="12.95" customHeight="1">
      <c r="A44" s="21" t="s">
        <v>45</v>
      </c>
      <c r="B44" s="6"/>
      <c r="C44" s="30">
        <v>50708.560799999999</v>
      </c>
      <c r="D44" s="30">
        <v>2E-3</v>
      </c>
      <c r="E44">
        <f>+(C44-C$7)/C$8</f>
        <v>-86.000179671844094</v>
      </c>
      <c r="F44">
        <f>ROUND(2*E44,0)/2</f>
        <v>-86</v>
      </c>
      <c r="G44">
        <f>+C44-(C$7+F44*C$8)</f>
        <v>-3.7860000011278316E-3</v>
      </c>
      <c r="H44" s="12"/>
      <c r="I44" s="6">
        <f>G44</f>
        <v>-3.7860000011278316E-3</v>
      </c>
      <c r="O44">
        <f ca="1">+C$11+C$12*F44</f>
        <v>4.7184760181790417E-4</v>
      </c>
      <c r="P44">
        <f ca="1">+D$11+D$12*$F44</f>
        <v>-4.1247080332236266</v>
      </c>
      <c r="Q44" s="2">
        <f>+C44-15018.5</f>
        <v>35690.060799999999</v>
      </c>
      <c r="R44">
        <f>G44</f>
        <v>-3.7860000011278316E-3</v>
      </c>
      <c r="V44" s="6">
        <f>IF(F44=INT(F44),1,2)</f>
        <v>1</v>
      </c>
    </row>
    <row r="45" spans="1:25" ht="12.95" customHeight="1">
      <c r="A45" s="21" t="s">
        <v>46</v>
      </c>
      <c r="B45" s="6"/>
      <c r="C45" s="30">
        <v>50708.562100000003</v>
      </c>
      <c r="D45" s="30">
        <v>1.4E-3</v>
      </c>
      <c r="E45">
        <f>+(C45-C$7)/C$8</f>
        <v>-86.00011797786685</v>
      </c>
      <c r="F45">
        <f>ROUND(2*E45,0)/2</f>
        <v>-86</v>
      </c>
      <c r="G45">
        <f>+C45-(C$7+F45*C$8)</f>
        <v>-2.4859999975888059E-3</v>
      </c>
      <c r="H45" s="12"/>
      <c r="I45" s="6">
        <f>G45</f>
        <v>-2.4859999975888059E-3</v>
      </c>
      <c r="O45">
        <f ca="1">+C$11+C$12*F45</f>
        <v>4.7184760181790417E-4</v>
      </c>
      <c r="P45">
        <f ca="1">+D$11+D$12*$F45</f>
        <v>-4.1247080332236266</v>
      </c>
      <c r="Q45" s="2">
        <f>+C45-15018.5</f>
        <v>35690.062100000003</v>
      </c>
      <c r="R45">
        <f>G45</f>
        <v>-2.4859999975888059E-3</v>
      </c>
      <c r="V45" s="6">
        <f>IF(F45=INT(F45),1,2)</f>
        <v>1</v>
      </c>
    </row>
    <row r="46" spans="1:25" ht="12.95" customHeight="1">
      <c r="A46" s="21" t="s">
        <v>46</v>
      </c>
      <c r="B46" s="6"/>
      <c r="C46" s="30">
        <v>50708.562599999997</v>
      </c>
      <c r="D46" s="30">
        <v>5.0000000000000001E-3</v>
      </c>
      <c r="E46">
        <f>+(C46-C$7)/C$8</f>
        <v>-86.000094249414374</v>
      </c>
      <c r="F46">
        <f>ROUND(2*E46,0)/2</f>
        <v>-86</v>
      </c>
      <c r="G46">
        <f>+C46-(C$7+F46*C$8)</f>
        <v>-1.9860000029439107E-3</v>
      </c>
      <c r="H46" s="12"/>
      <c r="I46" s="6">
        <f>G46</f>
        <v>-1.9860000029439107E-3</v>
      </c>
      <c r="O46">
        <f ca="1">+C$11+C$12*F46</f>
        <v>4.7184760181790417E-4</v>
      </c>
      <c r="P46">
        <f ca="1">+D$11+D$12*$F46</f>
        <v>-4.1247080332236266</v>
      </c>
      <c r="Q46" s="2">
        <f>+C46-15018.5</f>
        <v>35690.062599999997</v>
      </c>
      <c r="R46">
        <f>G46</f>
        <v>-1.9860000029439107E-3</v>
      </c>
      <c r="V46" s="6">
        <f>IF(F46=INT(F46),1,2)</f>
        <v>1</v>
      </c>
    </row>
    <row r="47" spans="1:25" ht="12.95" customHeight="1">
      <c r="A47" s="22" t="s">
        <v>46</v>
      </c>
      <c r="B47" s="19" t="s">
        <v>31</v>
      </c>
      <c r="C47" s="25">
        <v>50756.427100000001</v>
      </c>
      <c r="D47" s="30"/>
      <c r="E47">
        <f>+(C47-C$7)/C$8</f>
        <v>-83.728593198409854</v>
      </c>
      <c r="F47">
        <f>ROUND(2*E47,0)/2</f>
        <v>-83.5</v>
      </c>
      <c r="G47">
        <f>+C47-(C$7+F47*C$8)</f>
        <v>-4.8168585000021267</v>
      </c>
      <c r="H47" s="12"/>
      <c r="I47" s="11"/>
      <c r="J47" s="6">
        <f>G47</f>
        <v>-4.8168585000021267</v>
      </c>
      <c r="O47">
        <f ca="1">+C$11+C$12*F47</f>
        <v>4.7143357775782812E-4</v>
      </c>
      <c r="P47">
        <f ca="1">+D$11+D$12*$F47</f>
        <v>-4.1241927864493579</v>
      </c>
      <c r="Q47" s="2">
        <f>+C47-15018.5</f>
        <v>35737.927100000001</v>
      </c>
      <c r="S47">
        <f>G47</f>
        <v>-4.8168585000021267</v>
      </c>
      <c r="V47" s="6">
        <f>IF(F47=INT(F47),1,2)</f>
        <v>2</v>
      </c>
    </row>
    <row r="48" spans="1:25" ht="12.95" customHeight="1">
      <c r="A48" s="22" t="s">
        <v>46</v>
      </c>
      <c r="B48" s="19" t="s">
        <v>31</v>
      </c>
      <c r="C48" s="25">
        <v>50756.427799999998</v>
      </c>
      <c r="D48" s="30"/>
      <c r="E48">
        <f>+(C48-C$7)/C$8</f>
        <v>-83.728559978576186</v>
      </c>
      <c r="F48">
        <f>ROUND(2*E48,0)/2</f>
        <v>-83.5</v>
      </c>
      <c r="G48">
        <f>+C48-(C$7+F48*C$8)</f>
        <v>-4.8161585000052582</v>
      </c>
      <c r="H48" s="12"/>
      <c r="I48" s="11"/>
      <c r="J48" s="6">
        <f>G48</f>
        <v>-4.8161585000052582</v>
      </c>
      <c r="O48">
        <f ca="1">+C$11+C$12*F48</f>
        <v>4.7143357775782812E-4</v>
      </c>
      <c r="P48">
        <f ca="1">+D$11+D$12*$F48</f>
        <v>-4.1241927864493579</v>
      </c>
      <c r="Q48" s="2">
        <f>+C48-15018.5</f>
        <v>35737.927799999998</v>
      </c>
      <c r="S48">
        <f>G48</f>
        <v>-4.8161585000052582</v>
      </c>
      <c r="V48" s="6">
        <f>IF(F48=INT(F48),1,2)</f>
        <v>2</v>
      </c>
    </row>
    <row r="49" spans="1:22" ht="12.95" customHeight="1">
      <c r="A49" s="55" t="s">
        <v>194</v>
      </c>
      <c r="B49" s="86" t="s">
        <v>52</v>
      </c>
      <c r="C49" s="56">
        <v>50824.277999999998</v>
      </c>
      <c r="D49" s="30"/>
      <c r="E49">
        <f>+(C49-C$7)/C$8</f>
        <v>-80.508599452280976</v>
      </c>
      <c r="F49">
        <f>ROUND(2*E49,0)/2</f>
        <v>-80.5</v>
      </c>
      <c r="H49" s="12"/>
      <c r="I49" s="11"/>
      <c r="L49" s="6"/>
      <c r="O49">
        <f ca="1">+C$11+C$12*F49</f>
        <v>4.7093674888573682E-4</v>
      </c>
      <c r="P49">
        <f ca="1">+D$11+D$12*$F49</f>
        <v>-4.1235744903202356</v>
      </c>
      <c r="Q49" s="2">
        <f>+C49-15018.5</f>
        <v>35805.777999999998</v>
      </c>
      <c r="U49">
        <f>+C49-(C$7+F49*C$8)</f>
        <v>-0.18120550000458024</v>
      </c>
      <c r="V49" s="6">
        <f>IF(F49=INT(F49),1,2)</f>
        <v>2</v>
      </c>
    </row>
    <row r="50" spans="1:22" ht="12.95" customHeight="1">
      <c r="A50" s="21" t="s">
        <v>46</v>
      </c>
      <c r="B50" s="19" t="s">
        <v>52</v>
      </c>
      <c r="C50" s="30">
        <v>50982.493999999999</v>
      </c>
      <c r="D50" s="30">
        <v>0.01</v>
      </c>
      <c r="E50">
        <f>+(C50-C$7)/C$8</f>
        <v>-73.000157699296906</v>
      </c>
      <c r="F50">
        <f>ROUND(2*E50,0)/2</f>
        <v>-73</v>
      </c>
      <c r="G50">
        <f>+C50-(C$7+F50*C$8)</f>
        <v>-3.3230000044568442E-3</v>
      </c>
      <c r="H50" s="12"/>
      <c r="I50" s="6">
        <f>G50</f>
        <v>-3.3230000044568442E-3</v>
      </c>
      <c r="O50">
        <f ca="1">+C$11+C$12*F50</f>
        <v>4.6969467670550868E-4</v>
      </c>
      <c r="P50">
        <f ca="1">+D$11+D$12*$F50</f>
        <v>-4.1220287499974297</v>
      </c>
      <c r="Q50" s="2">
        <f>+C50-15018.5</f>
        <v>35963.993999999999</v>
      </c>
      <c r="R50">
        <f>G50</f>
        <v>-3.3230000044568442E-3</v>
      </c>
      <c r="V50" s="6">
        <f>IF(F50=INT(F50),1,2)</f>
        <v>1</v>
      </c>
    </row>
    <row r="51" spans="1:22" ht="12.95" customHeight="1">
      <c r="A51" s="22" t="s">
        <v>46</v>
      </c>
      <c r="B51" s="19" t="s">
        <v>31</v>
      </c>
      <c r="C51" s="25">
        <v>51030.3606</v>
      </c>
      <c r="D51" s="30"/>
      <c r="E51">
        <f>+(C51-C$7)/C$8</f>
        <v>-70.728556988791041</v>
      </c>
      <c r="F51">
        <f>ROUND(2*E51,0)/2</f>
        <v>-70.5</v>
      </c>
      <c r="G51">
        <f>+C51-(C$7+F51*C$8)</f>
        <v>-4.8160954999984824</v>
      </c>
      <c r="H51" s="12"/>
      <c r="I51" s="11"/>
      <c r="J51" s="6">
        <f>G51</f>
        <v>-4.8160954999984824</v>
      </c>
      <c r="O51">
        <f ca="1">+C$11+C$12*F51</f>
        <v>4.6928065264543263E-4</v>
      </c>
      <c r="P51">
        <f ca="1">+D$11+D$12*$F51</f>
        <v>-4.121513503223162</v>
      </c>
      <c r="Q51" s="2">
        <f>+C51-15018.5</f>
        <v>36011.8606</v>
      </c>
      <c r="S51">
        <f>G51</f>
        <v>-4.8160954999984824</v>
      </c>
      <c r="V51" s="6">
        <f>IF(F51=INT(F51),1,2)</f>
        <v>2</v>
      </c>
    </row>
    <row r="52" spans="1:22" ht="12.95" customHeight="1">
      <c r="A52" s="21" t="s">
        <v>46</v>
      </c>
      <c r="B52" s="19" t="s">
        <v>52</v>
      </c>
      <c r="C52" s="30">
        <v>51045.713400000001</v>
      </c>
      <c r="D52" s="30">
        <v>3.5000000000000001E-3</v>
      </c>
      <c r="E52">
        <f>+(C52-C$7)/C$8</f>
        <v>-69.999960610768468</v>
      </c>
      <c r="F52">
        <f>ROUND(2*E52,0)/2</f>
        <v>-70</v>
      </c>
      <c r="G52">
        <f>+C52-(C$7+F52*C$8)</f>
        <v>8.2999999722233042E-4</v>
      </c>
      <c r="H52" s="12"/>
      <c r="I52" s="6">
        <f>G52</f>
        <v>8.2999999722233042E-4</v>
      </c>
      <c r="O52">
        <f ca="1">+C$11+C$12*F52</f>
        <v>4.6919784783341743E-4</v>
      </c>
      <c r="P52">
        <f ca="1">+D$11+D$12*$F52</f>
        <v>-4.1214104538683083</v>
      </c>
      <c r="Q52" s="2">
        <f>+C52-15018.5</f>
        <v>36027.213400000001</v>
      </c>
      <c r="R52">
        <f>G52</f>
        <v>8.2999999722233042E-4</v>
      </c>
      <c r="V52" s="6">
        <f>IF(F52=INT(F52),1,2)</f>
        <v>1</v>
      </c>
    </row>
    <row r="53" spans="1:22" ht="12.95" customHeight="1">
      <c r="A53" s="21" t="s">
        <v>46</v>
      </c>
      <c r="B53" s="19" t="s">
        <v>52</v>
      </c>
      <c r="C53" s="30">
        <v>51319.646999999997</v>
      </c>
      <c r="D53" s="30">
        <v>6.0000000000000001E-3</v>
      </c>
      <c r="E53">
        <f>+(C53-C$7)/C$8</f>
        <v>-56.99991965545923</v>
      </c>
      <c r="F53">
        <f>ROUND(2*E53,0)/2</f>
        <v>-57</v>
      </c>
      <c r="G53">
        <f>+C53-(C$7+F53*C$8)</f>
        <v>1.6929999983403832E-3</v>
      </c>
      <c r="H53" s="12"/>
      <c r="I53" s="6">
        <f>G53</f>
        <v>1.6929999983403832E-3</v>
      </c>
      <c r="O53">
        <f ca="1">+C$11+C$12*F53</f>
        <v>4.67044922721022E-4</v>
      </c>
      <c r="P53">
        <f ca="1">+D$11+D$12*$F53</f>
        <v>-4.1187311706421115</v>
      </c>
      <c r="Q53" s="2">
        <f>+C53-15018.5</f>
        <v>36301.146999999997</v>
      </c>
      <c r="R53">
        <f>G53</f>
        <v>1.6929999983403832E-3</v>
      </c>
      <c r="V53" s="6">
        <f>IF(F53=INT(F53),1,2)</f>
        <v>1</v>
      </c>
    </row>
    <row r="54" spans="1:22" ht="12.95" customHeight="1">
      <c r="A54" s="22" t="s">
        <v>46</v>
      </c>
      <c r="B54" s="19" t="s">
        <v>31</v>
      </c>
      <c r="C54" s="25">
        <v>51346.440999999999</v>
      </c>
      <c r="D54" s="30"/>
      <c r="E54">
        <f>+(C54-C$7)/C$8</f>
        <v>-55.728359330779881</v>
      </c>
      <c r="F54">
        <f>ROUND(2*E54,0)/2</f>
        <v>-55.5</v>
      </c>
      <c r="G54">
        <f>+C54-(C$7+F54*C$8)</f>
        <v>-4.8119305000000168</v>
      </c>
      <c r="H54" s="12"/>
      <c r="I54" s="11"/>
      <c r="J54" s="6">
        <f>G54</f>
        <v>-4.8119305000000168</v>
      </c>
      <c r="O54">
        <f ca="1">+C$11+C$12*F54</f>
        <v>4.6679650828497634E-4</v>
      </c>
      <c r="P54">
        <f ca="1">+D$11+D$12*$F54</f>
        <v>-4.1184220225775503</v>
      </c>
      <c r="Q54" s="2">
        <f>+C54-15018.5</f>
        <v>36327.940999999999</v>
      </c>
      <c r="S54">
        <f>G54</f>
        <v>-4.8119305000000168</v>
      </c>
      <c r="V54" s="6">
        <f>IF(F54=INT(F54),1,2)</f>
        <v>2</v>
      </c>
    </row>
    <row r="55" spans="1:22" ht="12.95" customHeight="1">
      <c r="A55" s="22" t="s">
        <v>46</v>
      </c>
      <c r="B55" s="19" t="s">
        <v>31</v>
      </c>
      <c r="C55" s="25">
        <v>51388.577700000002</v>
      </c>
      <c r="D55" s="30"/>
      <c r="E55">
        <f>+(C55-C$7)/C$8</f>
        <v>-53.728681942823016</v>
      </c>
      <c r="F55">
        <f>ROUND(2*E55,0)/2</f>
        <v>-53.5</v>
      </c>
      <c r="G55">
        <f>+C55-(C$7+F55*C$8)</f>
        <v>-4.8187285000021802</v>
      </c>
      <c r="H55" s="12"/>
      <c r="I55" s="11"/>
      <c r="J55" s="6">
        <f>G55</f>
        <v>-4.8187285000021802</v>
      </c>
      <c r="O55">
        <f ca="1">+C$11+C$12*F55</f>
        <v>4.664652890369155E-4</v>
      </c>
      <c r="P55">
        <f ca="1">+D$11+D$12*$F55</f>
        <v>-4.1180098251581354</v>
      </c>
      <c r="Q55" s="2">
        <f>+C55-15018.5</f>
        <v>36370.077700000002</v>
      </c>
      <c r="S55">
        <f>G55</f>
        <v>-4.8187285000021802</v>
      </c>
      <c r="V55" s="6">
        <f>IF(F55=INT(F55),1,2)</f>
        <v>2</v>
      </c>
    </row>
    <row r="56" spans="1:22" ht="12.95" customHeight="1">
      <c r="A56" s="22" t="s">
        <v>46</v>
      </c>
      <c r="B56" s="19" t="s">
        <v>31</v>
      </c>
      <c r="C56" s="25">
        <v>51388.578500000003</v>
      </c>
      <c r="D56" s="30"/>
      <c r="E56">
        <f>+(C56-C$7)/C$8</f>
        <v>-53.728643977298574</v>
      </c>
      <c r="F56">
        <f>ROUND(2*E56,0)/2</f>
        <v>-53.5</v>
      </c>
      <c r="G56">
        <f>+C56-(C$7+F56*C$8)</f>
        <v>-4.8179285000005621</v>
      </c>
      <c r="H56" s="12"/>
      <c r="I56" s="11"/>
      <c r="J56" s="6">
        <f>G56</f>
        <v>-4.8179285000005621</v>
      </c>
      <c r="O56">
        <f ca="1">+C$11+C$12*F56</f>
        <v>4.664652890369155E-4</v>
      </c>
      <c r="P56">
        <f ca="1">+D$11+D$12*$F56</f>
        <v>-4.1180098251581354</v>
      </c>
      <c r="Q56" s="2">
        <f>+C56-15018.5</f>
        <v>36370.078500000003</v>
      </c>
      <c r="S56">
        <f>G56</f>
        <v>-4.8179285000005621</v>
      </c>
      <c r="V56" s="6">
        <f>IF(F56=INT(F56),1,2)</f>
        <v>2</v>
      </c>
    </row>
    <row r="57" spans="1:22" ht="12.95" customHeight="1">
      <c r="A57" s="22" t="s">
        <v>46</v>
      </c>
      <c r="B57" s="19" t="s">
        <v>31</v>
      </c>
      <c r="C57" s="25">
        <v>51388.578999999998</v>
      </c>
      <c r="D57" s="30"/>
      <c r="E57">
        <f>+(C57-C$7)/C$8</f>
        <v>-53.728620248846106</v>
      </c>
      <c r="F57">
        <f>ROUND(2*E57,0)/2</f>
        <v>-53.5</v>
      </c>
      <c r="G57">
        <f>+C57-(C$7+F57*C$8)</f>
        <v>-4.8174285000059172</v>
      </c>
      <c r="H57" s="12"/>
      <c r="I57" s="11"/>
      <c r="J57" s="6">
        <f>G57</f>
        <v>-4.8174285000059172</v>
      </c>
      <c r="O57">
        <f ca="1">+C$11+C$12*F57</f>
        <v>4.664652890369155E-4</v>
      </c>
      <c r="P57">
        <f ca="1">+D$11+D$12*$F57</f>
        <v>-4.1180098251581354</v>
      </c>
      <c r="Q57" s="2">
        <f>+C57-15018.5</f>
        <v>36370.078999999998</v>
      </c>
      <c r="S57">
        <f>G57</f>
        <v>-4.8174285000059172</v>
      </c>
      <c r="V57" s="6">
        <f>IF(F57=INT(F57),1,2)</f>
        <v>2</v>
      </c>
    </row>
    <row r="58" spans="1:22" ht="12.95" customHeight="1">
      <c r="A58" s="22" t="s">
        <v>46</v>
      </c>
      <c r="B58" s="19" t="s">
        <v>31</v>
      </c>
      <c r="C58" s="25">
        <v>51388.581299999998</v>
      </c>
      <c r="D58" s="30"/>
      <c r="E58">
        <f>+(C58-C$7)/C$8</f>
        <v>-53.728511097963562</v>
      </c>
      <c r="F58">
        <f>ROUND(2*E58,0)/2</f>
        <v>-53.5</v>
      </c>
      <c r="G58">
        <f>+C58-(C$7+F58*C$8)</f>
        <v>-4.8151285000058124</v>
      </c>
      <c r="H58" s="12"/>
      <c r="I58" s="11"/>
      <c r="J58" s="6">
        <f>G58</f>
        <v>-4.8151285000058124</v>
      </c>
      <c r="O58">
        <f ca="1">+C$11+C$12*F58</f>
        <v>4.664652890369155E-4</v>
      </c>
      <c r="P58">
        <f ca="1">+D$11+D$12*$F58</f>
        <v>-4.1180098251581354</v>
      </c>
      <c r="Q58" s="2">
        <f>+C58-15018.5</f>
        <v>36370.081299999998</v>
      </c>
      <c r="S58">
        <f>G58</f>
        <v>-4.8151285000058124</v>
      </c>
      <c r="V58" s="6">
        <f>IF(F58=INT(F58),1,2)</f>
        <v>2</v>
      </c>
    </row>
    <row r="59" spans="1:22" ht="12.95" customHeight="1">
      <c r="A59" s="21" t="s">
        <v>46</v>
      </c>
      <c r="B59" s="19" t="s">
        <v>52</v>
      </c>
      <c r="C59" s="30">
        <v>51509.291299999997</v>
      </c>
      <c r="D59" s="30">
        <v>2.0999999999999999E-3</v>
      </c>
      <c r="E59">
        <f>+(C59-C$7)/C$8</f>
        <v>-47.999988040859989</v>
      </c>
      <c r="F59">
        <f>ROUND(2*E59,0)/2</f>
        <v>-48</v>
      </c>
      <c r="G59">
        <f>+C59-(C$7+F59*C$8)</f>
        <v>2.5199999799951911E-4</v>
      </c>
      <c r="H59" s="12"/>
      <c r="I59" s="6">
        <f>G59</f>
        <v>2.5199999799951911E-4</v>
      </c>
      <c r="O59">
        <f ca="1">+C$11+C$12*F59</f>
        <v>4.655544361047482E-4</v>
      </c>
      <c r="P59">
        <f ca="1">+D$11+D$12*$F59</f>
        <v>-4.1168762822547444</v>
      </c>
      <c r="Q59" s="2">
        <f>+C59-15018.5</f>
        <v>36490.791299999997</v>
      </c>
      <c r="R59">
        <f>G59</f>
        <v>2.5199999799951911E-4</v>
      </c>
      <c r="V59" s="6">
        <f>IF(F59=INT(F59),1,2)</f>
        <v>1</v>
      </c>
    </row>
    <row r="60" spans="1:22" ht="12.95" customHeight="1">
      <c r="A60" s="21" t="s">
        <v>46</v>
      </c>
      <c r="B60" s="19" t="s">
        <v>52</v>
      </c>
      <c r="C60" s="30">
        <v>51509.292999999998</v>
      </c>
      <c r="D60" s="30">
        <v>1E-3</v>
      </c>
      <c r="E60">
        <f>+(C60-C$7)/C$8</f>
        <v>-47.999907364120688</v>
      </c>
      <c r="F60">
        <f>ROUND(2*E60,0)/2</f>
        <v>-48</v>
      </c>
      <c r="G60">
        <f>+C60-(C$7+F60*C$8)</f>
        <v>1.9519999987096526E-3</v>
      </c>
      <c r="H60" s="12"/>
      <c r="I60" s="6">
        <f>G60</f>
        <v>1.9519999987096526E-3</v>
      </c>
      <c r="O60">
        <f ca="1">+C$11+C$12*F60</f>
        <v>4.655544361047482E-4</v>
      </c>
      <c r="P60">
        <f ca="1">+D$11+D$12*$F60</f>
        <v>-4.1168762822547444</v>
      </c>
      <c r="Q60" s="2">
        <f>+C60-15018.5</f>
        <v>36490.792999999998</v>
      </c>
      <c r="R60">
        <f>G60</f>
        <v>1.9519999987096526E-3</v>
      </c>
      <c r="V60" s="6">
        <f>IF(F60=INT(F60),1,2)</f>
        <v>1</v>
      </c>
    </row>
    <row r="61" spans="1:22" ht="12.95" customHeight="1">
      <c r="A61" s="55" t="s">
        <v>182</v>
      </c>
      <c r="B61" s="86" t="s">
        <v>52</v>
      </c>
      <c r="C61" s="56">
        <v>51509.294699999999</v>
      </c>
      <c r="D61" s="30"/>
      <c r="E61">
        <f>+(C61-C$7)/C$8</f>
        <v>-47.999826687381386</v>
      </c>
      <c r="F61">
        <f>ROUND(2*E61,0)/2</f>
        <v>-48</v>
      </c>
      <c r="G61">
        <f>+C61-(C$7+F61*C$8)</f>
        <v>3.651999999419786E-3</v>
      </c>
      <c r="H61" s="12"/>
      <c r="I61" s="11"/>
      <c r="L61" s="6">
        <f>G61</f>
        <v>3.651999999419786E-3</v>
      </c>
      <c r="O61">
        <f ca="1">+C$11+C$12*F61</f>
        <v>4.655544361047482E-4</v>
      </c>
      <c r="P61">
        <f ca="1">+D$11+D$12*$F61</f>
        <v>-4.1168762822547444</v>
      </c>
      <c r="Q61" s="2">
        <f>+C61-15018.5</f>
        <v>36490.794699999999</v>
      </c>
      <c r="R61">
        <f>G61</f>
        <v>3.651999999419786E-3</v>
      </c>
      <c r="V61" s="6">
        <f>IF(F61=INT(F61),1,2)</f>
        <v>1</v>
      </c>
    </row>
    <row r="62" spans="1:22" ht="12.95" customHeight="1">
      <c r="A62" s="22" t="s">
        <v>46</v>
      </c>
      <c r="B62" s="19" t="s">
        <v>31</v>
      </c>
      <c r="C62" s="25">
        <v>51578.2235</v>
      </c>
      <c r="D62" s="30"/>
      <c r="E62">
        <f>+(C62-C$7)/C$8</f>
        <v>-44.728679142865666</v>
      </c>
      <c r="F62">
        <f>ROUND(2*E62,0)/2</f>
        <v>-44.5</v>
      </c>
      <c r="G62">
        <f>+C62-(C$7+F62*C$8)</f>
        <v>-4.8186695000040345</v>
      </c>
      <c r="H62" s="12"/>
      <c r="I62" s="11"/>
      <c r="J62" s="6">
        <f>G62</f>
        <v>-4.8186695000040345</v>
      </c>
      <c r="O62">
        <f ca="1">+C$11+C$12*F62</f>
        <v>4.649748024206417E-4</v>
      </c>
      <c r="P62">
        <f ca="1">+D$11+D$12*$F62</f>
        <v>-4.1161549367707684</v>
      </c>
      <c r="Q62" s="2">
        <f>+C62-15018.5</f>
        <v>36559.7235</v>
      </c>
      <c r="S62">
        <f>G62</f>
        <v>-4.8186695000040345</v>
      </c>
      <c r="V62" s="6">
        <f>IF(F62=INT(F62),1,2)</f>
        <v>2</v>
      </c>
    </row>
    <row r="63" spans="1:22" ht="12.95" customHeight="1">
      <c r="A63" s="22" t="s">
        <v>46</v>
      </c>
      <c r="B63" s="19" t="s">
        <v>31</v>
      </c>
      <c r="C63" s="25">
        <v>51599.296999999999</v>
      </c>
      <c r="D63" s="30"/>
      <c r="E63">
        <f>+(C63-C$7)/C$8</f>
        <v>-43.72859604582429</v>
      </c>
      <c r="F63">
        <f>ROUND(2*E63,0)/2</f>
        <v>-43.5</v>
      </c>
      <c r="G63">
        <f>+C63-(C$7+F63*C$8)</f>
        <v>-4.8169185000006109</v>
      </c>
      <c r="H63" s="12"/>
      <c r="I63" s="11"/>
      <c r="J63" s="6">
        <f>G63</f>
        <v>-4.8169185000006109</v>
      </c>
      <c r="O63">
        <f ca="1">+C$11+C$12*F63</f>
        <v>4.6480919279661131E-4</v>
      </c>
      <c r="P63">
        <f ca="1">+D$11+D$12*$F63</f>
        <v>-4.1159488380610609</v>
      </c>
      <c r="Q63" s="2">
        <f>+C63-15018.5</f>
        <v>36580.796999999999</v>
      </c>
      <c r="S63">
        <f>G63</f>
        <v>-4.8169185000006109</v>
      </c>
      <c r="V63" s="6">
        <f>IF(F63=INT(F63),1,2)</f>
        <v>2</v>
      </c>
    </row>
    <row r="64" spans="1:22" ht="12.95" customHeight="1">
      <c r="A64" s="22" t="s">
        <v>53</v>
      </c>
      <c r="B64" s="20"/>
      <c r="C64" s="26">
        <v>52141.4447</v>
      </c>
      <c r="D64" s="29">
        <v>5.9999999999999995E-4</v>
      </c>
      <c r="E64">
        <f>+(C64-C$7)/C$8</f>
        <v>-17.999943905937783</v>
      </c>
      <c r="F64">
        <f>ROUND(2*E64,0)/2</f>
        <v>-18</v>
      </c>
      <c r="G64">
        <f>+C64-(C$7+F64*C$8)</f>
        <v>1.1819999999715947E-3</v>
      </c>
      <c r="H64" s="12"/>
      <c r="I64" s="11"/>
      <c r="K64" s="6">
        <f>G64</f>
        <v>1.1819999999715947E-3</v>
      </c>
      <c r="O64">
        <f ca="1">+C$11+C$12*F64</f>
        <v>4.6058614738383558E-4</v>
      </c>
      <c r="P64">
        <f ca="1">+D$11+D$12*$F64</f>
        <v>-4.1106933209635219</v>
      </c>
      <c r="Q64" s="2">
        <f>+C64-15018.5</f>
        <v>37122.9447</v>
      </c>
      <c r="R64">
        <f>G64</f>
        <v>1.1819999999715947E-3</v>
      </c>
      <c r="V64" s="6">
        <f>IF(F64=INT(F64),1,2)</f>
        <v>1</v>
      </c>
    </row>
    <row r="65" spans="1:22" ht="12.95" customHeight="1">
      <c r="A65" s="22" t="s">
        <v>53</v>
      </c>
      <c r="B65" s="37" t="s">
        <v>52</v>
      </c>
      <c r="C65" s="22">
        <v>52141.4447</v>
      </c>
      <c r="D65" s="22">
        <v>5.9999999999999995E-4</v>
      </c>
      <c r="E65">
        <f>+(C65-C$7)/C$8</f>
        <v>-17.999943905937783</v>
      </c>
      <c r="F65">
        <f>ROUND(2*E65,0)/2</f>
        <v>-18</v>
      </c>
      <c r="G65">
        <f>+C65-(C$7+F65*C$8)</f>
        <v>1.1819999999715947E-3</v>
      </c>
      <c r="H65" s="12"/>
      <c r="I65" s="11"/>
      <c r="K65" s="6">
        <f>G65</f>
        <v>1.1819999999715947E-3</v>
      </c>
      <c r="O65">
        <f ca="1">+C$11+C$12*F65</f>
        <v>4.6058614738383558E-4</v>
      </c>
      <c r="P65">
        <f ca="1">+D$11+D$12*$F65</f>
        <v>-4.1106933209635219</v>
      </c>
      <c r="Q65" s="2">
        <f>+C65-15018.5</f>
        <v>37122.9447</v>
      </c>
      <c r="R65">
        <f>G65</f>
        <v>1.1819999999715947E-3</v>
      </c>
      <c r="V65" s="6">
        <f>IF(F65=INT(F65),1,2)</f>
        <v>1</v>
      </c>
    </row>
    <row r="66" spans="1:22" ht="12.95" customHeight="1">
      <c r="A66" t="str">
        <f>$D$7</f>
        <v>VSX</v>
      </c>
      <c r="B66" s="6"/>
      <c r="C66" s="30">
        <f>$C$7</f>
        <v>52520.735000000001</v>
      </c>
      <c r="D66" s="40">
        <v>1.14E-2</v>
      </c>
      <c r="E66">
        <f>+(C66-C$7)/C$8</f>
        <v>0</v>
      </c>
      <c r="F66">
        <f>ROUND(2*E66,0)/2</f>
        <v>0</v>
      </c>
      <c r="G66">
        <f>+C66-(C$7+F66*C$8)</f>
        <v>0</v>
      </c>
      <c r="H66" s="12"/>
      <c r="I66" s="11"/>
      <c r="K66" s="6">
        <f>G66</f>
        <v>0</v>
      </c>
      <c r="O66">
        <f ca="1">+C$11+C$12*F66</f>
        <v>4.5760517415128804E-4</v>
      </c>
      <c r="P66">
        <f ca="1">+D$11+D$12*$F66</f>
        <v>-4.1069835441887879</v>
      </c>
      <c r="Q66" s="2">
        <f>+C66-15018.5</f>
        <v>37502.235000000001</v>
      </c>
      <c r="S66">
        <f>G66</f>
        <v>0</v>
      </c>
      <c r="V66" s="6">
        <f>IF(F66=INT(F66),1,2)</f>
        <v>1</v>
      </c>
    </row>
    <row r="67" spans="1:22" ht="12.95" customHeight="1">
      <c r="A67" s="27" t="s">
        <v>61</v>
      </c>
      <c r="B67" s="28" t="s">
        <v>31</v>
      </c>
      <c r="C67" s="29">
        <v>52547.525500000003</v>
      </c>
      <c r="D67" s="29">
        <v>5.0000000000000001E-4</v>
      </c>
      <c r="E67">
        <f>+(C67-C$7)/C$8</f>
        <v>1.2713942255103168</v>
      </c>
      <c r="F67">
        <f>ROUND(2*E67,0)/2</f>
        <v>1.5</v>
      </c>
      <c r="G67">
        <f>+C67-(C$7+F67*C$8)</f>
        <v>-4.8171234999972512</v>
      </c>
      <c r="H67" s="12"/>
      <c r="I67" s="11"/>
      <c r="J67" s="6">
        <f>G67</f>
        <v>-4.8171234999972512</v>
      </c>
      <c r="O67">
        <f ca="1">+C$11+C$12*F67</f>
        <v>4.5735675971524239E-4</v>
      </c>
      <c r="P67">
        <f ca="1">+D$11+D$12*$F67</f>
        <v>-4.1066743961242267</v>
      </c>
      <c r="Q67" s="2">
        <f>+C67-15018.5</f>
        <v>37529.025500000003</v>
      </c>
      <c r="S67">
        <f>G67</f>
        <v>-4.8171234999972512</v>
      </c>
      <c r="V67" s="6">
        <f>IF(F67=INT(F67),1,2)</f>
        <v>2</v>
      </c>
    </row>
    <row r="68" spans="1:22" ht="12.95" customHeight="1">
      <c r="A68" s="22" t="s">
        <v>61</v>
      </c>
      <c r="B68" s="37" t="s">
        <v>31</v>
      </c>
      <c r="C68" s="22">
        <v>52547.525500000003</v>
      </c>
      <c r="D68" s="22">
        <v>5.0000000000000001E-4</v>
      </c>
      <c r="E68">
        <f>+(C68-C$7)/C$8</f>
        <v>1.2713942255103168</v>
      </c>
      <c r="F68">
        <f>ROUND(2*E68,0)/2</f>
        <v>1.5</v>
      </c>
      <c r="G68">
        <f>+C68-(C$7+F68*C$8)</f>
        <v>-4.8171234999972512</v>
      </c>
      <c r="H68" s="12"/>
      <c r="I68" s="11"/>
      <c r="J68" s="6">
        <f>G68</f>
        <v>-4.8171234999972512</v>
      </c>
      <c r="O68">
        <f ca="1">+C$11+C$12*F68</f>
        <v>4.5735675971524239E-4</v>
      </c>
      <c r="P68">
        <f ca="1">+D$11+D$12*$F68</f>
        <v>-4.1066743961242267</v>
      </c>
      <c r="Q68" s="2">
        <f>+C68-15018.5</f>
        <v>37529.025500000003</v>
      </c>
      <c r="S68">
        <f>G68</f>
        <v>-4.8171234999972512</v>
      </c>
      <c r="V68" s="6">
        <f>IF(F68=INT(F68),1,2)</f>
        <v>2</v>
      </c>
    </row>
    <row r="69" spans="1:22" ht="12.95" customHeight="1">
      <c r="A69" s="55" t="s">
        <v>182</v>
      </c>
      <c r="B69" s="86" t="s">
        <v>52</v>
      </c>
      <c r="C69" s="56">
        <v>52547.527199999997</v>
      </c>
      <c r="D69" s="30"/>
      <c r="E69">
        <f>+(C69-C$7)/C$8</f>
        <v>1.2714749022492735</v>
      </c>
      <c r="F69">
        <f>ROUND(2*E69,0)/2</f>
        <v>1.5</v>
      </c>
      <c r="G69">
        <f>+C69-(C$7+F69*C$8)</f>
        <v>-4.815423500003817</v>
      </c>
      <c r="H69" s="12"/>
      <c r="I69" s="11"/>
      <c r="J69" s="6">
        <f>G69</f>
        <v>-4.815423500003817</v>
      </c>
      <c r="O69">
        <f ca="1">+C$11+C$12*F69</f>
        <v>4.5735675971524239E-4</v>
      </c>
      <c r="P69">
        <f ca="1">+D$11+D$12*$F69</f>
        <v>-4.1066743961242267</v>
      </c>
      <c r="Q69" s="2">
        <f>+C69-15018.5</f>
        <v>37529.027199999997</v>
      </c>
      <c r="S69">
        <f>G69</f>
        <v>-4.815423500003817</v>
      </c>
      <c r="V69" s="6">
        <f>IF(F69=INT(F69),1,2)</f>
        <v>2</v>
      </c>
    </row>
    <row r="70" spans="1:22" ht="12.95" customHeight="1">
      <c r="A70" s="22" t="s">
        <v>42</v>
      </c>
      <c r="B70" s="19" t="s">
        <v>31</v>
      </c>
      <c r="C70" s="26">
        <v>52547.568899999998</v>
      </c>
      <c r="D70" s="29">
        <v>4.0000000000000002E-4</v>
      </c>
      <c r="E70">
        <f>+(C70-C$7)/C$8</f>
        <v>1.2734538552066945</v>
      </c>
      <c r="F70">
        <f>ROUND(2*E70,0)/2</f>
        <v>1.5</v>
      </c>
      <c r="H70" s="12"/>
      <c r="I70" s="11"/>
      <c r="J70" s="6"/>
      <c r="O70">
        <f ca="1">+C$11+C$12*F70</f>
        <v>4.5735675971524239E-4</v>
      </c>
      <c r="P70">
        <f ca="1">+D$11+D$12*$F70</f>
        <v>-4.1066743961242267</v>
      </c>
      <c r="Q70" s="2">
        <f>+C70-15018.5</f>
        <v>37529.068899999998</v>
      </c>
      <c r="U70">
        <f>+C70-(C$7+F70*C$8)</f>
        <v>-4.7737235000022338</v>
      </c>
      <c r="V70" s="6">
        <f>IF(F70=INT(F70),1,2)</f>
        <v>2</v>
      </c>
    </row>
    <row r="71" spans="1:22" ht="12.95" customHeight="1">
      <c r="A71" s="23" t="s">
        <v>54</v>
      </c>
      <c r="B71" s="87"/>
      <c r="C71" s="31">
        <v>52984.3148</v>
      </c>
      <c r="D71" s="31">
        <v>1.5E-3</v>
      </c>
      <c r="E71">
        <f>+(C71-C$7)/C$8</f>
        <v>22.000062738028983</v>
      </c>
      <c r="F71">
        <f>ROUND(2*E71,0)/2</f>
        <v>22</v>
      </c>
      <c r="G71">
        <f>+C71-(C$7+F71*C$8)</f>
        <v>1.3219999964348972E-3</v>
      </c>
      <c r="H71" s="12"/>
      <c r="I71" s="11"/>
      <c r="K71" s="6">
        <f>G71</f>
        <v>1.3219999964348972E-3</v>
      </c>
      <c r="O71">
        <f ca="1">+C$11+C$12*F71</f>
        <v>4.5396176242261881E-4</v>
      </c>
      <c r="P71">
        <f ca="1">+D$11+D$12*$F71</f>
        <v>-4.102449372575224</v>
      </c>
      <c r="Q71" s="2">
        <f>+C71-15018.5</f>
        <v>37965.8148</v>
      </c>
      <c r="R71">
        <f>G71</f>
        <v>1.3219999964348972E-3</v>
      </c>
      <c r="V71" s="6">
        <f>IF(F71=INT(F71),1,2)</f>
        <v>1</v>
      </c>
    </row>
    <row r="72" spans="1:22" ht="12.95" customHeight="1">
      <c r="A72" s="22" t="s">
        <v>54</v>
      </c>
      <c r="B72" s="37" t="s">
        <v>52</v>
      </c>
      <c r="C72" s="22">
        <v>52984.3148</v>
      </c>
      <c r="D72" s="22">
        <v>1.5E-3</v>
      </c>
      <c r="E72">
        <f>+(C72-C$7)/C$8</f>
        <v>22.000062738028983</v>
      </c>
      <c r="F72">
        <f>ROUND(2*E72,0)/2</f>
        <v>22</v>
      </c>
      <c r="G72">
        <f>+C72-(C$7+F72*C$8)</f>
        <v>1.3219999964348972E-3</v>
      </c>
      <c r="H72" s="12"/>
      <c r="I72" s="11"/>
      <c r="K72" s="6">
        <f>G72</f>
        <v>1.3219999964348972E-3</v>
      </c>
      <c r="O72">
        <f ca="1">+C$11+C$12*F72</f>
        <v>4.5396176242261881E-4</v>
      </c>
      <c r="P72">
        <f ca="1">+D$11+D$12*$F72</f>
        <v>-4.102449372575224</v>
      </c>
      <c r="Q72" s="2">
        <f>+C72-15018.5</f>
        <v>37965.8148</v>
      </c>
      <c r="R72">
        <f>G72</f>
        <v>1.3219999964348972E-3</v>
      </c>
      <c r="V72" s="6">
        <f>IF(F72=INT(F72),1,2)</f>
        <v>1</v>
      </c>
    </row>
    <row r="73" spans="1:22" ht="12.95" customHeight="1">
      <c r="A73" s="23" t="s">
        <v>59</v>
      </c>
      <c r="B73" s="6" t="s">
        <v>31</v>
      </c>
      <c r="C73" s="30">
        <v>53369.326000000001</v>
      </c>
      <c r="D73" s="30">
        <v>1.5E-3</v>
      </c>
      <c r="E73">
        <f>+(C73-C$7)/C$8</f>
        <v>40.27150285436678</v>
      </c>
      <c r="F73">
        <f>ROUND(2*E73,0)/2</f>
        <v>40.5</v>
      </c>
      <c r="G73">
        <f>+C73-(C$7+F73*C$8)</f>
        <v>-4.8148345000008703</v>
      </c>
      <c r="H73" s="12"/>
      <c r="I73" s="11"/>
      <c r="K73" s="6">
        <f>G73</f>
        <v>-4.8148345000008703</v>
      </c>
      <c r="O73">
        <f ca="1">+C$11+C$12*F73</f>
        <v>4.5089798437805603E-4</v>
      </c>
      <c r="P73">
        <f ca="1">+D$11+D$12*$F73</f>
        <v>-4.0986365464456371</v>
      </c>
      <c r="Q73" s="2">
        <f>+C73-15018.5</f>
        <v>38350.826000000001</v>
      </c>
      <c r="S73">
        <f>G73</f>
        <v>-4.8148345000008703</v>
      </c>
      <c r="V73" s="6">
        <f>IF(F73=INT(F73),1,2)</f>
        <v>2</v>
      </c>
    </row>
    <row r="74" spans="1:22" ht="12.95" customHeight="1">
      <c r="A74" s="22" t="s">
        <v>59</v>
      </c>
      <c r="B74" s="37" t="s">
        <v>31</v>
      </c>
      <c r="C74" s="22">
        <v>53369.326000000001</v>
      </c>
      <c r="D74" s="22">
        <v>1.5E-3</v>
      </c>
      <c r="E74">
        <f>+(C74-C$7)/C$8</f>
        <v>40.27150285436678</v>
      </c>
      <c r="F74">
        <f>ROUND(2*E74,0)/2</f>
        <v>40.5</v>
      </c>
      <c r="G74">
        <f>+C74-(C$7+F74*C$8)</f>
        <v>-4.8148345000008703</v>
      </c>
      <c r="H74" s="12"/>
      <c r="I74" s="11"/>
      <c r="K74" s="6">
        <f>G74</f>
        <v>-4.8148345000008703</v>
      </c>
      <c r="O74">
        <f ca="1">+C$11+C$12*F74</f>
        <v>4.5089798437805603E-4</v>
      </c>
      <c r="P74">
        <f ca="1">+D$11+D$12*$F74</f>
        <v>-4.0986365464456371</v>
      </c>
      <c r="Q74" s="2">
        <f>+C74-15018.5</f>
        <v>38350.826000000001</v>
      </c>
      <c r="S74">
        <f>G74</f>
        <v>-4.8148345000008703</v>
      </c>
      <c r="V74" s="6">
        <f>IF(F74=INT(F74),1,2)</f>
        <v>2</v>
      </c>
    </row>
    <row r="75" spans="1:22" ht="12.95" customHeight="1">
      <c r="A75" s="32" t="s">
        <v>63</v>
      </c>
      <c r="B75" s="33" t="s">
        <v>31</v>
      </c>
      <c r="C75" s="32">
        <v>54001.476759999998</v>
      </c>
      <c r="D75" s="32">
        <v>2.9999999999999997E-4</v>
      </c>
      <c r="E75">
        <f>+(C75-C$7)/C$8</f>
        <v>70.271421703058309</v>
      </c>
      <c r="F75">
        <f>ROUND(2*E75,0)/2</f>
        <v>70.5</v>
      </c>
      <c r="G75">
        <f>+C75-(C$7+F75*C$8)</f>
        <v>-4.8165445000049658</v>
      </c>
      <c r="H75" s="12"/>
      <c r="I75" s="11"/>
      <c r="K75" s="6">
        <f>G75</f>
        <v>-4.8165445000049658</v>
      </c>
      <c r="O75">
        <f ca="1">+C$11+C$12*F75</f>
        <v>4.4592969565714345E-4</v>
      </c>
      <c r="P75">
        <f ca="1">+D$11+D$12*$F75</f>
        <v>-4.0924535851544137</v>
      </c>
      <c r="Q75" s="2">
        <f>+C75-15018.5</f>
        <v>38982.976759999998</v>
      </c>
      <c r="S75">
        <f>G75</f>
        <v>-4.8165445000049658</v>
      </c>
      <c r="V75" s="6">
        <f>IF(F75=INT(F75),1,2)</f>
        <v>2</v>
      </c>
    </row>
    <row r="76" spans="1:22" ht="12.95" customHeight="1">
      <c r="A76" s="22" t="s">
        <v>63</v>
      </c>
      <c r="B76" s="37" t="s">
        <v>31</v>
      </c>
      <c r="C76" s="22">
        <v>54001.476759999998</v>
      </c>
      <c r="D76" s="22">
        <v>2.9999999999999997E-4</v>
      </c>
      <c r="E76">
        <f>+(C76-C$7)/C$8</f>
        <v>70.271421703058309</v>
      </c>
      <c r="F76">
        <f>ROUND(2*E76,0)/2</f>
        <v>70.5</v>
      </c>
      <c r="G76">
        <f>+C76-(C$7+F76*C$8)</f>
        <v>-4.8165445000049658</v>
      </c>
      <c r="H76" s="12"/>
      <c r="I76" s="11"/>
      <c r="K76" s="6">
        <f>G76</f>
        <v>-4.8165445000049658</v>
      </c>
      <c r="O76">
        <f ca="1">+C$11+C$12*F76</f>
        <v>4.4592969565714345E-4</v>
      </c>
      <c r="P76">
        <f ca="1">+D$11+D$12*$F76</f>
        <v>-4.0924535851544137</v>
      </c>
      <c r="Q76" s="2">
        <f>+C76-15018.5</f>
        <v>38982.976759999998</v>
      </c>
      <c r="S76">
        <f>G76</f>
        <v>-4.8165445000049658</v>
      </c>
      <c r="V76" s="6">
        <f>IF(F76=INT(F76),1,2)</f>
        <v>2</v>
      </c>
    </row>
    <row r="77" spans="1:22" ht="12.95" customHeight="1">
      <c r="A77" s="22" t="s">
        <v>74</v>
      </c>
      <c r="B77" s="37" t="s">
        <v>31</v>
      </c>
      <c r="C77" s="22">
        <v>54844.346599999997</v>
      </c>
      <c r="D77" s="22">
        <v>8.0000000000000004E-4</v>
      </c>
      <c r="E77">
        <f>+(C77-C$7)/C$8</f>
        <v>110.27141600822962</v>
      </c>
      <c r="F77">
        <f>ROUND(2*E77,0)/2</f>
        <v>110.5</v>
      </c>
      <c r="G77">
        <f>+C77-(C$7+F77*C$8)</f>
        <v>-4.8166645000019344</v>
      </c>
      <c r="H77" s="12"/>
      <c r="I77" s="11"/>
      <c r="K77" s="6">
        <f>G77</f>
        <v>-4.8166645000019344</v>
      </c>
      <c r="O77">
        <f ca="1">+C$11+C$12*F77</f>
        <v>4.3930531069592664E-4</v>
      </c>
      <c r="P77">
        <f ca="1">+D$11+D$12*$F77</f>
        <v>-4.0842096367661167</v>
      </c>
      <c r="Q77" s="2">
        <f>+C77-15018.5</f>
        <v>39825.846599999997</v>
      </c>
      <c r="S77">
        <f>G77</f>
        <v>-4.8166645000019344</v>
      </c>
      <c r="V77" s="6">
        <f>IF(F77=INT(F77),1,2)</f>
        <v>2</v>
      </c>
    </row>
    <row r="78" spans="1:22" ht="12.95" customHeight="1">
      <c r="A78" s="55" t="s">
        <v>288</v>
      </c>
      <c r="B78" s="86" t="s">
        <v>52</v>
      </c>
      <c r="C78" s="56">
        <v>55112.5622</v>
      </c>
      <c r="D78" s="30"/>
      <c r="E78">
        <f>+(C78-C$7)/C$8</f>
        <v>123.00009837816499</v>
      </c>
      <c r="F78">
        <f>ROUND(2*E78,0)/2</f>
        <v>123</v>
      </c>
      <c r="G78">
        <f>+C78-(C$7+F78*C$8)</f>
        <v>2.0729999960167333E-3</v>
      </c>
      <c r="H78" s="12"/>
      <c r="I78" s="11"/>
      <c r="J78" s="6">
        <f>G78</f>
        <v>2.0729999960167333E-3</v>
      </c>
      <c r="O78">
        <f ca="1">+C$11+C$12*F78</f>
        <v>4.372351903955464E-4</v>
      </c>
      <c r="P78">
        <f ca="1">+D$11+D$12*$F78</f>
        <v>-4.0816334028947745</v>
      </c>
      <c r="Q78" s="2">
        <f>+C78-15018.5</f>
        <v>40094.0622</v>
      </c>
      <c r="R78">
        <f>G78</f>
        <v>2.0729999960167333E-3</v>
      </c>
      <c r="V78" s="6">
        <f>IF(F78=INT(F78),1,2)</f>
        <v>1</v>
      </c>
    </row>
    <row r="79" spans="1:22" ht="12.95" customHeight="1">
      <c r="A79" s="34" t="s">
        <v>71</v>
      </c>
      <c r="B79" s="35" t="s">
        <v>52</v>
      </c>
      <c r="C79" s="36">
        <v>55112.56222</v>
      </c>
      <c r="D79" s="36">
        <v>1E-4</v>
      </c>
      <c r="E79">
        <f>+(C79-C$7)/C$8</f>
        <v>123.00009932730308</v>
      </c>
      <c r="F79">
        <f>ROUND(2*E79,0)/2</f>
        <v>123</v>
      </c>
      <c r="G79">
        <f>+C79-(C$7+F79*C$8)</f>
        <v>2.0929999955114909E-3</v>
      </c>
      <c r="H79" s="12"/>
      <c r="I79" s="11"/>
      <c r="K79" s="6">
        <f>G79</f>
        <v>2.0929999955114909E-3</v>
      </c>
      <c r="O79">
        <f ca="1">+C$11+C$12*F79</f>
        <v>4.372351903955464E-4</v>
      </c>
      <c r="P79">
        <f ca="1">+D$11+D$12*$F79</f>
        <v>-4.0816334028947745</v>
      </c>
      <c r="Q79" s="2">
        <f>+C79-15018.5</f>
        <v>40094.06222</v>
      </c>
      <c r="R79">
        <f>G79</f>
        <v>2.0929999955114909E-3</v>
      </c>
      <c r="V79" s="6">
        <f>IF(F79=INT(F79),1,2)</f>
        <v>1</v>
      </c>
    </row>
    <row r="80" spans="1:22" ht="12.95" customHeight="1">
      <c r="A80" s="22" t="s">
        <v>75</v>
      </c>
      <c r="B80" s="37" t="s">
        <v>52</v>
      </c>
      <c r="C80" s="22">
        <v>55386.494500000001</v>
      </c>
      <c r="D80" s="22">
        <v>1E-4</v>
      </c>
      <c r="E80">
        <f>+(C80-C$7)/C$8</f>
        <v>136.00007763949733</v>
      </c>
      <c r="F80">
        <f>ROUND(2*E80,0)/2</f>
        <v>136</v>
      </c>
      <c r="G80">
        <f>+C80-(C$7+F80*C$8)</f>
        <v>1.6360000008717179E-3</v>
      </c>
      <c r="H80" s="12"/>
      <c r="I80" s="11"/>
      <c r="K80" s="6">
        <f>G80</f>
        <v>1.6360000008717179E-3</v>
      </c>
      <c r="O80">
        <f ca="1">+C$11+C$12*F80</f>
        <v>4.3508226528315096E-4</v>
      </c>
      <c r="P80">
        <f ca="1">+D$11+D$12*$F80</f>
        <v>-4.0789541196685777</v>
      </c>
      <c r="Q80" s="2">
        <f>+C80-15018.5</f>
        <v>40367.994500000001</v>
      </c>
      <c r="R80">
        <f>G80</f>
        <v>1.6360000008717179E-3</v>
      </c>
      <c r="V80" s="6">
        <f>IF(F80=INT(F80),1,2)</f>
        <v>1</v>
      </c>
    </row>
    <row r="81" spans="1:22" ht="12.95" customHeight="1">
      <c r="A81" s="22" t="s">
        <v>76</v>
      </c>
      <c r="B81" s="37" t="s">
        <v>31</v>
      </c>
      <c r="C81" s="22">
        <v>55855.791700000002</v>
      </c>
      <c r="D81" s="22">
        <v>2.9999999999999997E-4</v>
      </c>
      <c r="E81">
        <f>+(C81-C$7)/C$8</f>
        <v>158.2714704887573</v>
      </c>
      <c r="F81">
        <f>ROUND(2*E81,0)/2</f>
        <v>158.5</v>
      </c>
      <c r="G81">
        <f>+C81-(C$7+F81*C$8)</f>
        <v>-4.8155164999989211</v>
      </c>
      <c r="H81" s="12"/>
      <c r="I81" s="11"/>
      <c r="K81" s="6">
        <f>G81</f>
        <v>-4.8155164999989211</v>
      </c>
      <c r="O81">
        <f ca="1">+C$11+C$12*F81</f>
        <v>4.3135604874246648E-4</v>
      </c>
      <c r="P81">
        <f ca="1">+D$11+D$12*$F81</f>
        <v>-4.0743168987001601</v>
      </c>
      <c r="Q81" s="2">
        <f>+C81-15018.5</f>
        <v>40837.291700000002</v>
      </c>
      <c r="S81">
        <f>G81</f>
        <v>-4.8155164999989211</v>
      </c>
      <c r="V81" s="6">
        <f>IF(F81=INT(F81),1,2)</f>
        <v>2</v>
      </c>
    </row>
    <row r="82" spans="1:22" ht="12.95" customHeight="1">
      <c r="A82" s="38" t="s">
        <v>77</v>
      </c>
      <c r="B82" s="39"/>
      <c r="C82" s="38">
        <v>56930.448400000001</v>
      </c>
      <c r="D82" s="38">
        <v>1.1999999999999999E-3</v>
      </c>
      <c r="E82">
        <f>+(C82-C$7)/C$8</f>
        <v>209.27135189395054</v>
      </c>
      <c r="F82">
        <f>ROUND(2*E82,0)/2</f>
        <v>209.5</v>
      </c>
      <c r="G82">
        <f>+C82-(C$7+F82*C$8)</f>
        <v>-4.8180155000009108</v>
      </c>
      <c r="H82" s="12"/>
      <c r="I82" s="11"/>
      <c r="K82" s="6">
        <f>G82</f>
        <v>-4.8180155000009108</v>
      </c>
      <c r="O82">
        <f ca="1">+C$11+C$12*F82</f>
        <v>4.2290995791691507E-4</v>
      </c>
      <c r="P82">
        <f ca="1">+D$11+D$12*$F82</f>
        <v>-4.0638058645050812</v>
      </c>
      <c r="Q82" s="2">
        <f>+C82-15018.5</f>
        <v>41911.948400000001</v>
      </c>
      <c r="S82">
        <f>G82</f>
        <v>-4.8180155000009108</v>
      </c>
      <c r="V82" s="6">
        <f>IF(F82=INT(F82),1,2)</f>
        <v>2</v>
      </c>
    </row>
    <row r="83" spans="1:22" ht="12.95" customHeight="1">
      <c r="A83" s="40" t="s">
        <v>78</v>
      </c>
      <c r="B83" s="41"/>
      <c r="C83" s="40">
        <v>57225.455900000001</v>
      </c>
      <c r="D83" s="40">
        <v>1.14E-2</v>
      </c>
      <c r="E83">
        <f>+(C83-C$7)/C$8</f>
        <v>223.27149492906355</v>
      </c>
      <c r="F83">
        <f>ROUND(2*E83,0)/2</f>
        <v>223.5</v>
      </c>
      <c r="G83">
        <f>+C83-(C$7+F83*C$8)</f>
        <v>-4.8150014999991981</v>
      </c>
      <c r="H83" s="12"/>
      <c r="I83" s="11"/>
      <c r="K83" s="6">
        <f>G83</f>
        <v>-4.8150014999991981</v>
      </c>
      <c r="O83">
        <f ca="1">+C$11+C$12*F83</f>
        <v>4.2059142318048918E-4</v>
      </c>
      <c r="P83">
        <f ca="1">+D$11+D$12*$F83</f>
        <v>-4.0609204825691778</v>
      </c>
      <c r="Q83" s="2">
        <f>+C83-15018.5</f>
        <v>42206.955900000001</v>
      </c>
      <c r="S83">
        <f>G83</f>
        <v>-4.8150014999991981</v>
      </c>
      <c r="V83" s="6">
        <f>IF(F83=INT(F83),1,2)</f>
        <v>2</v>
      </c>
    </row>
    <row r="84" spans="1:22" ht="12.95" customHeight="1">
      <c r="B84" s="6"/>
      <c r="C84" s="30"/>
      <c r="D84" s="30"/>
      <c r="V84" s="6"/>
    </row>
    <row r="85" spans="1:22" ht="12.95" customHeight="1">
      <c r="C85" s="30"/>
      <c r="D85" s="30"/>
      <c r="V85" s="6"/>
    </row>
    <row r="86" spans="1:22" ht="12.95" customHeight="1">
      <c r="C86" s="30"/>
      <c r="D86" s="30"/>
      <c r="V86" s="6"/>
    </row>
    <row r="87" spans="1:22" ht="12.95" customHeight="1">
      <c r="C87" s="30"/>
      <c r="D87" s="30"/>
      <c r="V87" s="6"/>
    </row>
    <row r="88" spans="1:22" ht="12.95" customHeight="1">
      <c r="C88" s="30"/>
      <c r="D88" s="30"/>
      <c r="V88" s="6"/>
    </row>
    <row r="89" spans="1:22" ht="12.95" customHeight="1">
      <c r="C89" s="30"/>
      <c r="D89" s="30"/>
      <c r="V89" s="6"/>
    </row>
    <row r="90" spans="1:22" ht="12.95" customHeight="1">
      <c r="C90" s="30"/>
      <c r="D90" s="30"/>
      <c r="V90" s="6"/>
    </row>
    <row r="91" spans="1:22" ht="12.95" customHeight="1">
      <c r="C91" s="30"/>
      <c r="D91" s="30"/>
      <c r="V91" s="6"/>
    </row>
    <row r="92" spans="1:22" ht="12.95" customHeight="1">
      <c r="C92" s="30"/>
      <c r="D92" s="30"/>
      <c r="V92" s="6"/>
    </row>
    <row r="93" spans="1:22" ht="12.95" customHeight="1">
      <c r="C93" s="30"/>
      <c r="D93" s="30"/>
      <c r="V93" s="6"/>
    </row>
    <row r="94" spans="1:22" ht="12.95" customHeight="1">
      <c r="C94" s="30"/>
      <c r="D94" s="30"/>
      <c r="V94" s="6"/>
    </row>
    <row r="95" spans="1:22" ht="12.95" customHeight="1">
      <c r="C95" s="30"/>
      <c r="D95" s="30"/>
      <c r="V95" s="6"/>
    </row>
    <row r="96" spans="1:22" ht="12.95" customHeight="1">
      <c r="C96" s="30"/>
      <c r="D96" s="30"/>
      <c r="V96" s="6"/>
    </row>
    <row r="97" spans="3:22" ht="12.95" customHeight="1">
      <c r="C97" s="30"/>
      <c r="D97" s="30"/>
      <c r="V97" s="6"/>
    </row>
    <row r="98" spans="3:22" ht="12.95" customHeight="1">
      <c r="C98" s="30"/>
      <c r="D98" s="30"/>
      <c r="V98" s="6"/>
    </row>
    <row r="99" spans="3:22" ht="12.95" customHeight="1">
      <c r="C99" s="30"/>
      <c r="D99" s="30"/>
      <c r="V99" s="6"/>
    </row>
    <row r="100" spans="3:22" ht="12.95" customHeight="1">
      <c r="C100" s="30"/>
      <c r="D100" s="30"/>
      <c r="V100" s="6"/>
    </row>
    <row r="101" spans="3:22" ht="12.95" customHeight="1">
      <c r="C101" s="30"/>
      <c r="D101" s="30"/>
      <c r="V101" s="6"/>
    </row>
    <row r="102" spans="3:22" ht="12.95" customHeight="1">
      <c r="C102" s="30"/>
      <c r="D102" s="30"/>
      <c r="V102" s="6"/>
    </row>
    <row r="103" spans="3:22" ht="12.95" customHeight="1">
      <c r="C103" s="30"/>
      <c r="D103" s="30"/>
      <c r="V103" s="6"/>
    </row>
    <row r="104" spans="3:22" ht="12.95" customHeight="1">
      <c r="C104" s="30"/>
      <c r="D104" s="30"/>
      <c r="V104" s="6"/>
    </row>
    <row r="105" spans="3:22" ht="12.95" customHeight="1">
      <c r="C105" s="30"/>
      <c r="D105" s="30"/>
      <c r="V105" s="6"/>
    </row>
    <row r="106" spans="3:22" ht="12.95" customHeight="1">
      <c r="C106" s="30"/>
      <c r="D106" s="30"/>
      <c r="V106" s="6"/>
    </row>
    <row r="107" spans="3:22" ht="12.95" customHeight="1">
      <c r="C107" s="30"/>
      <c r="D107" s="30"/>
      <c r="V107" s="6"/>
    </row>
    <row r="108" spans="3:22" ht="12.95" customHeight="1">
      <c r="C108" s="30"/>
      <c r="D108" s="30"/>
      <c r="V108" s="6"/>
    </row>
    <row r="109" spans="3:22" ht="12.95" customHeight="1">
      <c r="C109" s="30"/>
      <c r="D109" s="30"/>
      <c r="V109" s="6"/>
    </row>
    <row r="110" spans="3:22" ht="12.95" customHeight="1">
      <c r="C110" s="30"/>
      <c r="D110" s="30"/>
      <c r="V110" s="6"/>
    </row>
    <row r="111" spans="3:22" ht="12.95" customHeight="1">
      <c r="C111" s="30"/>
      <c r="D111" s="30"/>
      <c r="V111" s="6"/>
    </row>
    <row r="112" spans="3:22" ht="12.95" customHeight="1">
      <c r="C112" s="30"/>
      <c r="D112" s="30"/>
      <c r="V112" s="6"/>
    </row>
    <row r="113" spans="3:22" ht="12.95" customHeight="1">
      <c r="C113" s="30"/>
      <c r="D113" s="30"/>
      <c r="V113" s="6"/>
    </row>
    <row r="114" spans="3:22" ht="12.95" customHeight="1">
      <c r="C114" s="30"/>
      <c r="D114" s="30"/>
      <c r="V114" s="6"/>
    </row>
    <row r="115" spans="3:22" ht="12.95" customHeight="1">
      <c r="C115" s="30"/>
      <c r="D115" s="30"/>
      <c r="V115" s="6"/>
    </row>
    <row r="116" spans="3:22" ht="12.95" customHeight="1">
      <c r="C116" s="30"/>
      <c r="D116" s="30"/>
      <c r="V116" s="6"/>
    </row>
    <row r="117" spans="3:22" ht="12.95" customHeight="1">
      <c r="C117" s="30"/>
      <c r="D117" s="30"/>
      <c r="V117" s="6"/>
    </row>
    <row r="118" spans="3:22" ht="12.95" customHeight="1">
      <c r="C118" s="30"/>
      <c r="D118" s="30"/>
      <c r="V118" s="6"/>
    </row>
    <row r="119" spans="3:22" ht="12.95" customHeight="1">
      <c r="C119" s="30"/>
      <c r="D119" s="30"/>
      <c r="V119" s="6"/>
    </row>
    <row r="120" spans="3:22" ht="12.95" customHeight="1">
      <c r="C120" s="30"/>
      <c r="D120" s="30"/>
      <c r="V120" s="6"/>
    </row>
    <row r="121" spans="3:22" ht="12.95" customHeight="1">
      <c r="C121" s="30"/>
      <c r="D121" s="30"/>
      <c r="V121" s="6"/>
    </row>
    <row r="122" spans="3:22" ht="12.95" customHeight="1">
      <c r="C122" s="30"/>
      <c r="D122" s="30"/>
      <c r="V122" s="6"/>
    </row>
    <row r="123" spans="3:22" ht="12.95" customHeight="1">
      <c r="C123" s="30"/>
      <c r="D123" s="30"/>
      <c r="V123" s="6"/>
    </row>
    <row r="124" spans="3:22" ht="12.95" customHeight="1">
      <c r="C124" s="30"/>
      <c r="D124" s="30"/>
      <c r="V124" s="6"/>
    </row>
    <row r="125" spans="3:22" ht="12.95" customHeight="1">
      <c r="C125" s="30"/>
      <c r="D125" s="30"/>
      <c r="V125" s="6"/>
    </row>
    <row r="126" spans="3:22" ht="12.95" customHeight="1">
      <c r="C126" s="30"/>
      <c r="D126" s="30"/>
      <c r="V126" s="6"/>
    </row>
    <row r="127" spans="3:22" ht="12.95" customHeight="1">
      <c r="C127" s="30"/>
      <c r="D127" s="30"/>
      <c r="V127" s="6"/>
    </row>
    <row r="128" spans="3:22" ht="12.95" customHeight="1">
      <c r="C128" s="30"/>
      <c r="D128" s="30"/>
      <c r="V128" s="6"/>
    </row>
    <row r="129" spans="3:22" ht="12.95" customHeight="1">
      <c r="C129" s="30"/>
      <c r="D129" s="30"/>
      <c r="V129" s="6"/>
    </row>
    <row r="130" spans="3:22" ht="12.95" customHeight="1">
      <c r="C130" s="30"/>
      <c r="D130" s="30"/>
      <c r="V130" s="6"/>
    </row>
    <row r="131" spans="3:22" ht="12.95" customHeight="1">
      <c r="C131" s="30"/>
      <c r="D131" s="30"/>
      <c r="V131" s="6"/>
    </row>
    <row r="132" spans="3:22" ht="12.95" customHeight="1">
      <c r="C132" s="30"/>
      <c r="D132" s="30"/>
      <c r="V132" s="6"/>
    </row>
    <row r="133" spans="3:22" ht="12.95" customHeight="1">
      <c r="C133" s="30"/>
      <c r="D133" s="30"/>
      <c r="V133" s="6"/>
    </row>
    <row r="134" spans="3:22" ht="12.95" customHeight="1">
      <c r="C134" s="30"/>
      <c r="D134" s="30"/>
      <c r="V134" s="6"/>
    </row>
    <row r="135" spans="3:22" ht="12.95" customHeight="1">
      <c r="C135" s="30"/>
      <c r="D135" s="30"/>
      <c r="V135" s="6"/>
    </row>
    <row r="136" spans="3:22" ht="12.95" customHeight="1">
      <c r="C136" s="30"/>
      <c r="D136" s="30"/>
      <c r="V136" s="6"/>
    </row>
    <row r="137" spans="3:22" ht="12.95" customHeight="1">
      <c r="C137" s="30"/>
      <c r="D137" s="30"/>
      <c r="V137" s="6"/>
    </row>
    <row r="138" spans="3:22" ht="12.95" customHeight="1">
      <c r="C138" s="30"/>
      <c r="D138" s="30"/>
      <c r="V138" s="6"/>
    </row>
    <row r="139" spans="3:22" ht="12.95" customHeight="1">
      <c r="C139" s="30"/>
      <c r="D139" s="30"/>
      <c r="V139" s="6"/>
    </row>
    <row r="140" spans="3:22" ht="12.95" customHeight="1">
      <c r="C140" s="30"/>
      <c r="D140" s="30"/>
      <c r="V140" s="6"/>
    </row>
    <row r="141" spans="3:22" ht="12.95" customHeight="1">
      <c r="C141" s="30"/>
      <c r="D141" s="30"/>
      <c r="V141" s="6"/>
    </row>
    <row r="142" spans="3:22" ht="12.95" customHeight="1">
      <c r="C142" s="30"/>
      <c r="D142" s="30"/>
      <c r="V142" s="6"/>
    </row>
    <row r="143" spans="3:22" ht="12.95" customHeight="1">
      <c r="C143" s="30"/>
      <c r="D143" s="30"/>
      <c r="V143" s="6"/>
    </row>
    <row r="144" spans="3:22" ht="12.95" customHeight="1">
      <c r="C144" s="30"/>
      <c r="D144" s="30"/>
      <c r="V144" s="6"/>
    </row>
    <row r="145" spans="3:22" ht="12.95" customHeight="1">
      <c r="C145" s="30"/>
      <c r="D145" s="30"/>
      <c r="V145" s="6"/>
    </row>
    <row r="146" spans="3:22" ht="12.95" customHeight="1">
      <c r="C146" s="30"/>
      <c r="D146" s="30"/>
      <c r="V146" s="6"/>
    </row>
    <row r="147" spans="3:22" ht="12.95" customHeight="1">
      <c r="C147" s="30"/>
      <c r="D147" s="30"/>
      <c r="V147" s="6"/>
    </row>
    <row r="148" spans="3:22" ht="12.95" customHeight="1">
      <c r="C148" s="30"/>
      <c r="D148" s="30"/>
      <c r="V148" s="6"/>
    </row>
    <row r="149" spans="3:22" ht="12.95" customHeight="1">
      <c r="C149" s="30"/>
      <c r="D149" s="30"/>
      <c r="V149" s="6"/>
    </row>
    <row r="150" spans="3:22" ht="12.95" customHeight="1">
      <c r="C150" s="30"/>
      <c r="D150" s="30"/>
      <c r="V150" s="6"/>
    </row>
    <row r="151" spans="3:22" ht="12.95" customHeight="1">
      <c r="C151" s="30"/>
      <c r="D151" s="30"/>
      <c r="V151" s="6"/>
    </row>
    <row r="152" spans="3:22" ht="12.95" customHeight="1">
      <c r="C152" s="30"/>
      <c r="D152" s="30"/>
      <c r="V152" s="6"/>
    </row>
    <row r="153" spans="3:22" ht="12.95" customHeight="1">
      <c r="C153" s="30"/>
      <c r="D153" s="30"/>
      <c r="V153" s="6"/>
    </row>
    <row r="154" spans="3:22" ht="12.95" customHeight="1">
      <c r="C154" s="30"/>
      <c r="D154" s="30"/>
      <c r="V154" s="6"/>
    </row>
    <row r="155" spans="3:22" ht="12.95" customHeight="1">
      <c r="C155" s="30"/>
      <c r="D155" s="30"/>
      <c r="V155" s="6"/>
    </row>
    <row r="156" spans="3:22" ht="12.95" customHeight="1">
      <c r="C156" s="30"/>
      <c r="D156" s="30"/>
      <c r="V156" s="6"/>
    </row>
    <row r="157" spans="3:22" ht="12.95" customHeight="1">
      <c r="C157" s="30"/>
      <c r="D157" s="30"/>
      <c r="V157" s="6"/>
    </row>
    <row r="158" spans="3:22" ht="12.95" customHeight="1">
      <c r="C158" s="30"/>
      <c r="D158" s="30"/>
      <c r="V158" s="6"/>
    </row>
    <row r="159" spans="3:22" ht="12.95" customHeight="1">
      <c r="C159" s="30"/>
      <c r="D159" s="30"/>
      <c r="V159" s="6"/>
    </row>
    <row r="160" spans="3:22" ht="12.95" customHeight="1">
      <c r="C160" s="30"/>
      <c r="D160" s="30"/>
      <c r="V160" s="6"/>
    </row>
    <row r="161" spans="3:22" ht="12.95" customHeight="1">
      <c r="C161" s="30"/>
      <c r="D161" s="30"/>
      <c r="V161" s="6"/>
    </row>
    <row r="162" spans="3:22" ht="12.95" customHeight="1">
      <c r="C162" s="30"/>
      <c r="D162" s="30"/>
      <c r="V162" s="6"/>
    </row>
    <row r="163" spans="3:22" ht="12.95" customHeight="1">
      <c r="C163" s="30"/>
      <c r="D163" s="30"/>
    </row>
    <row r="164" spans="3:22" ht="12.95" customHeight="1">
      <c r="C164" s="30"/>
      <c r="D164" s="30"/>
    </row>
    <row r="165" spans="3:22" ht="12.95" customHeight="1">
      <c r="C165" s="30"/>
      <c r="D165" s="30"/>
    </row>
    <row r="166" spans="3:22" ht="12.95" customHeight="1">
      <c r="C166" s="30"/>
      <c r="D166" s="30"/>
    </row>
    <row r="167" spans="3:22">
      <c r="C167" s="30"/>
      <c r="D167" s="30"/>
    </row>
    <row r="168" spans="3:22">
      <c r="C168" s="30"/>
      <c r="D168" s="30"/>
    </row>
    <row r="169" spans="3:22">
      <c r="C169" s="30"/>
      <c r="D169" s="30"/>
    </row>
    <row r="170" spans="3:22">
      <c r="C170" s="30"/>
      <c r="D170" s="30"/>
    </row>
    <row r="171" spans="3:22">
      <c r="C171" s="30"/>
      <c r="D171" s="30"/>
    </row>
    <row r="172" spans="3:22">
      <c r="C172" s="30"/>
      <c r="D172" s="30"/>
    </row>
    <row r="173" spans="3:22">
      <c r="C173" s="30"/>
      <c r="D173" s="30"/>
    </row>
    <row r="174" spans="3:22">
      <c r="C174" s="30"/>
      <c r="D174" s="30"/>
    </row>
    <row r="175" spans="3:22">
      <c r="C175" s="30"/>
      <c r="D175" s="30"/>
    </row>
    <row r="176" spans="3:22">
      <c r="C176" s="30"/>
      <c r="D176" s="30"/>
    </row>
    <row r="177" spans="3:4">
      <c r="C177" s="30"/>
      <c r="D177" s="30"/>
    </row>
    <row r="178" spans="3:4">
      <c r="C178" s="30"/>
      <c r="D178" s="30"/>
    </row>
    <row r="179" spans="3:4">
      <c r="C179" s="30"/>
      <c r="D179" s="30"/>
    </row>
    <row r="180" spans="3:4">
      <c r="C180" s="30"/>
      <c r="D180" s="30"/>
    </row>
    <row r="181" spans="3:4">
      <c r="C181" s="30"/>
      <c r="D181" s="30"/>
    </row>
    <row r="182" spans="3:4">
      <c r="C182" s="30"/>
      <c r="D182" s="30"/>
    </row>
    <row r="183" spans="3:4">
      <c r="C183" s="30"/>
      <c r="D183" s="30"/>
    </row>
    <row r="184" spans="3:4">
      <c r="C184" s="30"/>
      <c r="D184" s="30"/>
    </row>
    <row r="185" spans="3:4">
      <c r="C185" s="30"/>
      <c r="D185" s="30"/>
    </row>
    <row r="186" spans="3:4">
      <c r="C186" s="30"/>
      <c r="D186" s="30"/>
    </row>
    <row r="187" spans="3:4">
      <c r="C187" s="30"/>
      <c r="D187" s="30"/>
    </row>
    <row r="188" spans="3:4">
      <c r="C188" s="30"/>
      <c r="D188" s="30"/>
    </row>
    <row r="189" spans="3:4">
      <c r="C189" s="30"/>
      <c r="D189" s="30"/>
    </row>
    <row r="190" spans="3:4">
      <c r="C190" s="30"/>
      <c r="D190" s="30"/>
    </row>
    <row r="191" spans="3:4">
      <c r="C191" s="30"/>
      <c r="D191" s="30"/>
    </row>
    <row r="192" spans="3:4">
      <c r="C192" s="30"/>
      <c r="D192" s="30"/>
    </row>
    <row r="193" spans="3:4">
      <c r="C193" s="30"/>
      <c r="D193" s="30"/>
    </row>
    <row r="194" spans="3:4">
      <c r="C194" s="30"/>
      <c r="D194" s="30"/>
    </row>
    <row r="195" spans="3:4">
      <c r="C195" s="30"/>
      <c r="D195" s="30"/>
    </row>
    <row r="196" spans="3:4">
      <c r="C196" s="30"/>
      <c r="D196" s="30"/>
    </row>
    <row r="197" spans="3:4">
      <c r="C197" s="30"/>
      <c r="D197" s="30"/>
    </row>
    <row r="198" spans="3:4">
      <c r="C198" s="30"/>
      <c r="D198" s="30"/>
    </row>
    <row r="199" spans="3:4">
      <c r="C199" s="30"/>
      <c r="D199" s="30"/>
    </row>
    <row r="200" spans="3:4">
      <c r="C200" s="30"/>
      <c r="D200" s="30"/>
    </row>
    <row r="201" spans="3:4">
      <c r="C201" s="30"/>
      <c r="D201" s="30"/>
    </row>
    <row r="202" spans="3:4">
      <c r="C202" s="30"/>
      <c r="D202" s="30"/>
    </row>
    <row r="203" spans="3:4">
      <c r="C203" s="30"/>
      <c r="D203" s="30"/>
    </row>
    <row r="204" spans="3:4">
      <c r="C204" s="30"/>
      <c r="D204" s="30"/>
    </row>
    <row r="205" spans="3:4">
      <c r="C205" s="30"/>
      <c r="D205" s="30"/>
    </row>
    <row r="206" spans="3:4">
      <c r="C206" s="30"/>
      <c r="D206" s="30"/>
    </row>
    <row r="207" spans="3:4">
      <c r="C207" s="30"/>
      <c r="D207" s="30"/>
    </row>
    <row r="208" spans="3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  <row r="214" spans="3:4">
      <c r="C214" s="30"/>
      <c r="D214" s="30"/>
    </row>
    <row r="215" spans="3:4">
      <c r="C215" s="30"/>
      <c r="D215" s="30"/>
    </row>
    <row r="216" spans="3:4">
      <c r="C216" s="30"/>
      <c r="D216" s="30"/>
    </row>
    <row r="217" spans="3:4">
      <c r="C217" s="30"/>
      <c r="D217" s="30"/>
    </row>
    <row r="218" spans="3:4">
      <c r="C218" s="30"/>
      <c r="D218" s="30"/>
    </row>
    <row r="219" spans="3:4">
      <c r="C219" s="30"/>
      <c r="D219" s="30"/>
    </row>
    <row r="220" spans="3:4">
      <c r="C220" s="30"/>
      <c r="D220" s="30"/>
    </row>
  </sheetData>
  <sortState xmlns:xlrd2="http://schemas.microsoft.com/office/spreadsheetml/2017/richdata2" ref="A21:Y85">
    <sortCondition ref="C21:C8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workbookViewId="0"/>
  </sheetViews>
  <sheetFormatPr defaultColWidth="10.28515625" defaultRowHeight="12.75"/>
  <cols>
    <col min="1" max="1" width="14.42578125" customWidth="1"/>
    <col min="2" max="2" width="10.8554687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</row>
    <row r="2" spans="1:4">
      <c r="A2" t="s">
        <v>26</v>
      </c>
    </row>
    <row r="4" spans="1:4">
      <c r="A4" s="8" t="s">
        <v>0</v>
      </c>
      <c r="C4" s="16">
        <v>17815.560000000001</v>
      </c>
      <c r="D4" s="17">
        <v>1.1706479999999999</v>
      </c>
    </row>
    <row r="6" spans="1:4">
      <c r="A6" s="8" t="s">
        <v>1</v>
      </c>
    </row>
    <row r="7" spans="1:4">
      <c r="A7" t="s">
        <v>2</v>
      </c>
      <c r="C7">
        <f>+C4</f>
        <v>17815.560000000001</v>
      </c>
    </row>
    <row r="8" spans="1:4">
      <c r="A8" t="s">
        <v>3</v>
      </c>
      <c r="C8">
        <f>+D4</f>
        <v>1.1706479999999999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INTERCEPT(G21:G93,F21:F93)</f>
        <v>-3.5134623115349706E-2</v>
      </c>
      <c r="D11" s="6"/>
    </row>
    <row r="12" spans="1:4">
      <c r="A12" t="s">
        <v>17</v>
      </c>
      <c r="C12">
        <f>SLOPE(G21:G93,F21:F93)</f>
        <v>2.6182083008633483E-6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3" t="s">
        <v>18</v>
      </c>
      <c r="C15">
        <f>+C7+C11</f>
        <v>17815.524865376887</v>
      </c>
    </row>
    <row r="16" spans="1:4">
      <c r="A16" s="8" t="s">
        <v>4</v>
      </c>
      <c r="C16">
        <f>+C8+C12</f>
        <v>1.1706506182083007</v>
      </c>
    </row>
    <row r="17" spans="1:32" ht="13.5" thickBot="1"/>
    <row r="18" spans="1:32">
      <c r="A18" s="8" t="s">
        <v>5</v>
      </c>
      <c r="C18" s="4">
        <f>+C15</f>
        <v>17815.524865376887</v>
      </c>
      <c r="D18" s="5">
        <f>+C16</f>
        <v>1.1706506182083007</v>
      </c>
    </row>
    <row r="19" spans="1:32" ht="13.5" thickTop="1"/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43</v>
      </c>
      <c r="J20" s="10" t="s">
        <v>44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2">
      <c r="A21" t="s">
        <v>46</v>
      </c>
      <c r="C21">
        <v>15729.462</v>
      </c>
      <c r="D21" s="12">
        <v>0.02</v>
      </c>
      <c r="E21">
        <f t="shared" ref="E21:E58" si="0">+(C21-C$7)/C$8</f>
        <v>-1782.0027881993578</v>
      </c>
      <c r="F21">
        <f t="shared" ref="F21:F58" si="1">ROUND(2*E21,0)/2</f>
        <v>-1782</v>
      </c>
      <c r="G21">
        <f t="shared" ref="G21:G58" si="2">+C21-(C$7+F21*C$8)</f>
        <v>-3.2640000026731286E-3</v>
      </c>
      <c r="H21" s="12"/>
      <c r="I21" s="11"/>
      <c r="J21" s="6">
        <f>G21</f>
        <v>-3.2640000026731286E-3</v>
      </c>
      <c r="O21">
        <f t="shared" ref="O21:O58" si="3">+C$11+C$12*F21</f>
        <v>-3.9800270307488193E-2</v>
      </c>
      <c r="Q21" s="2">
        <f t="shared" ref="Q21:Q58" si="4">+C21-15018.5</f>
        <v>710.96199999999953</v>
      </c>
    </row>
    <row r="22" spans="1:32">
      <c r="A22" t="s">
        <v>46</v>
      </c>
      <c r="C22">
        <v>16635.541000000001</v>
      </c>
      <c r="D22" s="12">
        <v>1.4E-2</v>
      </c>
      <c r="E22">
        <f t="shared" si="0"/>
        <v>-1008.0049681885591</v>
      </c>
      <c r="F22">
        <f t="shared" si="1"/>
        <v>-1008</v>
      </c>
      <c r="G22">
        <f t="shared" si="2"/>
        <v>-5.8160000007774215E-3</v>
      </c>
      <c r="H22" s="12"/>
      <c r="I22" s="11"/>
      <c r="J22" s="6">
        <f>G22</f>
        <v>-5.8160000007774215E-3</v>
      </c>
      <c r="O22">
        <f t="shared" si="3"/>
        <v>-3.7773777082619961E-2</v>
      </c>
      <c r="Q22" s="2">
        <f t="shared" si="4"/>
        <v>1617.0410000000011</v>
      </c>
    </row>
    <row r="23" spans="1:32">
      <c r="A23" t="s">
        <v>46</v>
      </c>
      <c r="C23">
        <v>16704.482</v>
      </c>
      <c r="D23" s="12">
        <v>0.02</v>
      </c>
      <c r="E23">
        <f t="shared" si="0"/>
        <v>-949.11365329287833</v>
      </c>
      <c r="F23">
        <f t="shared" si="1"/>
        <v>-949</v>
      </c>
      <c r="G23">
        <f t="shared" si="2"/>
        <v>-0.13304799999968964</v>
      </c>
      <c r="H23" s="12"/>
      <c r="I23" s="11"/>
      <c r="J23" s="6">
        <f>G23</f>
        <v>-0.13304799999968964</v>
      </c>
      <c r="O23">
        <f t="shared" si="3"/>
        <v>-3.7619302792869021E-2</v>
      </c>
      <c r="Q23" s="2">
        <f t="shared" si="4"/>
        <v>1685.982</v>
      </c>
    </row>
    <row r="24" spans="1:32">
      <c r="A24" t="s">
        <v>46</v>
      </c>
      <c r="C24">
        <v>17478.414000000001</v>
      </c>
      <c r="D24" s="12">
        <v>1.4E-2</v>
      </c>
      <c r="E24">
        <f t="shared" si="0"/>
        <v>-287.99946696188834</v>
      </c>
      <c r="F24">
        <f t="shared" si="1"/>
        <v>-288</v>
      </c>
      <c r="G24">
        <f t="shared" si="2"/>
        <v>6.2400000024354085E-4</v>
      </c>
      <c r="H24" s="12"/>
      <c r="I24" s="11"/>
      <c r="J24" s="6">
        <f>G24</f>
        <v>6.2400000024354085E-4</v>
      </c>
      <c r="O24">
        <f t="shared" si="3"/>
        <v>-3.5888667105998348E-2</v>
      </c>
      <c r="Q24" s="2">
        <f t="shared" si="4"/>
        <v>2459.9140000000007</v>
      </c>
    </row>
    <row r="25" spans="1:32">
      <c r="A25" t="s">
        <v>46</v>
      </c>
      <c r="C25">
        <v>17526.28</v>
      </c>
      <c r="D25" s="12">
        <v>1.4E-2</v>
      </c>
      <c r="E25">
        <f t="shared" si="0"/>
        <v>-247.11100176996203</v>
      </c>
      <c r="F25">
        <f t="shared" si="1"/>
        <v>-247</v>
      </c>
      <c r="G25">
        <f t="shared" si="2"/>
        <v>-0.1299440000038885</v>
      </c>
      <c r="H25" s="12"/>
      <c r="I25" s="11"/>
      <c r="J25" s="6">
        <f>G25</f>
        <v>-0.1299440000038885</v>
      </c>
      <c r="O25">
        <f t="shared" si="3"/>
        <v>-3.5781320565662952E-2</v>
      </c>
      <c r="Q25" s="2">
        <f t="shared" si="4"/>
        <v>2507.7799999999988</v>
      </c>
    </row>
    <row r="26" spans="1:32">
      <c r="A26" t="s">
        <v>12</v>
      </c>
      <c r="C26">
        <v>17815.560000000001</v>
      </c>
      <c r="D26" s="6" t="s">
        <v>14</v>
      </c>
      <c r="E26">
        <f t="shared" si="0"/>
        <v>0</v>
      </c>
      <c r="F26">
        <f t="shared" si="1"/>
        <v>0</v>
      </c>
      <c r="G26">
        <f t="shared" si="2"/>
        <v>0</v>
      </c>
      <c r="H26">
        <f>+G26</f>
        <v>0</v>
      </c>
      <c r="O26">
        <f t="shared" si="3"/>
        <v>-3.5134623115349706E-2</v>
      </c>
      <c r="Q26" s="2">
        <f t="shared" si="4"/>
        <v>2797.0600000000013</v>
      </c>
    </row>
    <row r="27" spans="1:32">
      <c r="A27" t="s">
        <v>46</v>
      </c>
      <c r="C27">
        <v>17815.560000000001</v>
      </c>
      <c r="D27" s="12">
        <v>0.01</v>
      </c>
      <c r="E27">
        <f t="shared" si="0"/>
        <v>0</v>
      </c>
      <c r="F27">
        <f t="shared" si="1"/>
        <v>0</v>
      </c>
      <c r="G27">
        <f t="shared" si="2"/>
        <v>0</v>
      </c>
      <c r="H27" s="12"/>
      <c r="I27" s="11"/>
      <c r="J27" s="6">
        <f>G27</f>
        <v>0</v>
      </c>
      <c r="O27">
        <f t="shared" si="3"/>
        <v>-3.5134623115349706E-2</v>
      </c>
      <c r="Q27" s="2">
        <f t="shared" si="4"/>
        <v>2797.0600000000013</v>
      </c>
    </row>
    <row r="28" spans="1:32">
      <c r="A28" t="s">
        <v>46</v>
      </c>
      <c r="C28">
        <v>26307.473999999998</v>
      </c>
      <c r="D28" s="12">
        <v>0.01</v>
      </c>
      <c r="E28">
        <f t="shared" si="0"/>
        <v>7254.0285380404675</v>
      </c>
      <c r="F28">
        <f t="shared" si="1"/>
        <v>7254</v>
      </c>
      <c r="G28">
        <f t="shared" si="2"/>
        <v>3.3407999999326421E-2</v>
      </c>
      <c r="H28" s="12"/>
      <c r="I28" s="11"/>
      <c r="J28" s="6">
        <f>G28</f>
        <v>3.3407999999326421E-2</v>
      </c>
      <c r="O28">
        <f t="shared" si="3"/>
        <v>-1.6142140100886979E-2</v>
      </c>
      <c r="Q28" s="2">
        <f t="shared" si="4"/>
        <v>11288.973999999998</v>
      </c>
    </row>
    <row r="29" spans="1:32">
      <c r="A29" t="s">
        <v>46</v>
      </c>
      <c r="C29">
        <v>26650.353999999999</v>
      </c>
      <c r="D29" s="12">
        <v>1.0999999999999999E-2</v>
      </c>
      <c r="E29">
        <f t="shared" si="0"/>
        <v>7546.9261468861678</v>
      </c>
      <c r="F29">
        <f t="shared" si="1"/>
        <v>7547</v>
      </c>
      <c r="G29">
        <f t="shared" si="2"/>
        <v>-8.6456000000907807E-2</v>
      </c>
      <c r="H29" s="12"/>
      <c r="I29" s="11"/>
      <c r="J29" s="6">
        <f>G29</f>
        <v>-8.6456000000907807E-2</v>
      </c>
      <c r="O29">
        <f t="shared" si="3"/>
        <v>-1.5375005068734016E-2</v>
      </c>
      <c r="Q29" s="2">
        <f t="shared" si="4"/>
        <v>11631.853999999999</v>
      </c>
    </row>
    <row r="30" spans="1:32">
      <c r="A30" t="s">
        <v>46</v>
      </c>
      <c r="C30">
        <v>28372.517</v>
      </c>
      <c r="D30" s="12">
        <v>1.4E-2</v>
      </c>
      <c r="E30">
        <f t="shared" si="0"/>
        <v>9018.0455610909503</v>
      </c>
      <c r="F30">
        <f t="shared" si="1"/>
        <v>9018</v>
      </c>
      <c r="G30">
        <f t="shared" si="2"/>
        <v>5.3335999997216277E-2</v>
      </c>
      <c r="H30" s="12"/>
      <c r="I30" s="11"/>
      <c r="J30" s="6">
        <f>G30</f>
        <v>5.3335999997216277E-2</v>
      </c>
      <c r="O30">
        <f t="shared" si="3"/>
        <v>-1.1523620658164032E-2</v>
      </c>
      <c r="Q30" s="2">
        <f t="shared" si="4"/>
        <v>13354.017</v>
      </c>
    </row>
    <row r="31" spans="1:32">
      <c r="A31" t="s">
        <v>34</v>
      </c>
      <c r="C31" s="13">
        <v>48883.366000000002</v>
      </c>
      <c r="D31">
        <v>6.0000000000000001E-3</v>
      </c>
      <c r="E31">
        <f t="shared" si="0"/>
        <v>26538.981828867432</v>
      </c>
      <c r="F31">
        <f t="shared" si="1"/>
        <v>26539</v>
      </c>
      <c r="G31">
        <f t="shared" si="2"/>
        <v>-2.1271999998134561E-2</v>
      </c>
      <c r="I31">
        <f t="shared" ref="I31:I37" si="5">G31</f>
        <v>-2.1271999998134561E-2</v>
      </c>
      <c r="O31">
        <f t="shared" si="3"/>
        <v>3.4350006981262698E-2</v>
      </c>
      <c r="Q31" s="2">
        <f t="shared" si="4"/>
        <v>33864.866000000002</v>
      </c>
      <c r="AA31">
        <v>8</v>
      </c>
      <c r="AC31" t="s">
        <v>32</v>
      </c>
      <c r="AD31" t="s">
        <v>33</v>
      </c>
      <c r="AF31" t="s">
        <v>35</v>
      </c>
    </row>
    <row r="32" spans="1:32">
      <c r="A32" t="s">
        <v>34</v>
      </c>
      <c r="C32" s="13">
        <v>48890.396000000001</v>
      </c>
      <c r="D32">
        <v>5.0000000000000001E-3</v>
      </c>
      <c r="E32">
        <f t="shared" si="0"/>
        <v>26544.987049907402</v>
      </c>
      <c r="F32">
        <f t="shared" si="1"/>
        <v>26545</v>
      </c>
      <c r="G32">
        <f t="shared" si="2"/>
        <v>-1.5160000002651941E-2</v>
      </c>
      <c r="I32">
        <f t="shared" si="5"/>
        <v>-1.5160000002651941E-2</v>
      </c>
      <c r="O32">
        <f t="shared" si="3"/>
        <v>3.4365716231067878E-2</v>
      </c>
      <c r="Q32" s="2">
        <f t="shared" si="4"/>
        <v>33871.896000000001</v>
      </c>
      <c r="AA32">
        <v>7</v>
      </c>
      <c r="AC32" t="s">
        <v>32</v>
      </c>
      <c r="AD32" t="s">
        <v>33</v>
      </c>
      <c r="AF32" t="s">
        <v>35</v>
      </c>
    </row>
    <row r="33" spans="1:32">
      <c r="A33" t="s">
        <v>36</v>
      </c>
      <c r="C33" s="13">
        <v>49624.394</v>
      </c>
      <c r="D33">
        <v>4.0000000000000001E-3</v>
      </c>
      <c r="E33">
        <f t="shared" si="0"/>
        <v>27171.988505511479</v>
      </c>
      <c r="F33">
        <f t="shared" si="1"/>
        <v>27172</v>
      </c>
      <c r="G33">
        <f t="shared" si="2"/>
        <v>-1.3456000000587665E-2</v>
      </c>
      <c r="I33">
        <f t="shared" si="5"/>
        <v>-1.3456000000587665E-2</v>
      </c>
      <c r="O33">
        <f t="shared" si="3"/>
        <v>3.6007332835709199E-2</v>
      </c>
      <c r="Q33" s="2">
        <f t="shared" si="4"/>
        <v>34605.894</v>
      </c>
      <c r="AA33">
        <v>7</v>
      </c>
      <c r="AC33" t="s">
        <v>32</v>
      </c>
      <c r="AD33" t="s">
        <v>33</v>
      </c>
      <c r="AF33" t="s">
        <v>35</v>
      </c>
    </row>
    <row r="34" spans="1:32">
      <c r="A34" t="s">
        <v>37</v>
      </c>
      <c r="C34" s="13">
        <v>49631.402000000002</v>
      </c>
      <c r="D34">
        <v>5.0000000000000001E-3</v>
      </c>
      <c r="E34">
        <f t="shared" si="0"/>
        <v>27177.974933541085</v>
      </c>
      <c r="F34">
        <f t="shared" si="1"/>
        <v>27178</v>
      </c>
      <c r="G34">
        <f t="shared" si="2"/>
        <v>-2.9343999995035119E-2</v>
      </c>
      <c r="I34">
        <f t="shared" si="5"/>
        <v>-2.9343999995035119E-2</v>
      </c>
      <c r="O34">
        <f t="shared" si="3"/>
        <v>3.6023042085514378E-2</v>
      </c>
      <c r="Q34" s="2">
        <f t="shared" si="4"/>
        <v>34612.902000000002</v>
      </c>
      <c r="AA34">
        <v>11</v>
      </c>
      <c r="AC34" t="s">
        <v>32</v>
      </c>
      <c r="AD34" t="s">
        <v>33</v>
      </c>
      <c r="AF34" t="s">
        <v>35</v>
      </c>
    </row>
    <row r="35" spans="1:32">
      <c r="A35" t="s">
        <v>38</v>
      </c>
      <c r="C35" s="13">
        <v>49967.417999999998</v>
      </c>
      <c r="D35">
        <v>7.0000000000000001E-3</v>
      </c>
      <c r="E35">
        <f t="shared" si="0"/>
        <v>27465.009123152304</v>
      </c>
      <c r="F35">
        <f t="shared" si="1"/>
        <v>27465</v>
      </c>
      <c r="G35">
        <f t="shared" si="2"/>
        <v>1.0679999999410938E-2</v>
      </c>
      <c r="I35">
        <f t="shared" si="5"/>
        <v>1.0679999999410938E-2</v>
      </c>
      <c r="O35">
        <f t="shared" si="3"/>
        <v>3.6774467867862162E-2</v>
      </c>
      <c r="Q35" s="2">
        <f t="shared" si="4"/>
        <v>34948.917999999998</v>
      </c>
      <c r="AA35">
        <v>11</v>
      </c>
      <c r="AC35" t="s">
        <v>32</v>
      </c>
      <c r="AD35" t="s">
        <v>33</v>
      </c>
      <c r="AF35" t="s">
        <v>35</v>
      </c>
    </row>
    <row r="36" spans="1:32">
      <c r="A36" t="s">
        <v>39</v>
      </c>
      <c r="C36" s="13">
        <v>50042.319000000003</v>
      </c>
      <c r="D36">
        <v>5.0000000000000001E-3</v>
      </c>
      <c r="E36">
        <f t="shared" si="0"/>
        <v>27528.991635401933</v>
      </c>
      <c r="F36">
        <f t="shared" si="1"/>
        <v>27529</v>
      </c>
      <c r="G36">
        <f t="shared" si="2"/>
        <v>-9.7919999971054494E-3</v>
      </c>
      <c r="I36">
        <f t="shared" si="5"/>
        <v>-9.7919999971054494E-3</v>
      </c>
      <c r="O36">
        <f t="shared" si="3"/>
        <v>3.6942033199117416E-2</v>
      </c>
      <c r="Q36" s="2">
        <f t="shared" si="4"/>
        <v>35023.819000000003</v>
      </c>
      <c r="AA36">
        <v>7</v>
      </c>
      <c r="AC36" t="s">
        <v>32</v>
      </c>
      <c r="AD36" t="s">
        <v>33</v>
      </c>
      <c r="AF36" t="s">
        <v>35</v>
      </c>
    </row>
    <row r="37" spans="1:32">
      <c r="A37" t="s">
        <v>40</v>
      </c>
      <c r="C37" s="13">
        <v>50701.368000000002</v>
      </c>
      <c r="D37">
        <v>5.0000000000000001E-3</v>
      </c>
      <c r="E37">
        <f t="shared" si="0"/>
        <v>28091.969575824678</v>
      </c>
      <c r="F37">
        <f t="shared" si="1"/>
        <v>28092</v>
      </c>
      <c r="G37">
        <f t="shared" si="2"/>
        <v>-3.5615999993751757E-2</v>
      </c>
      <c r="I37">
        <f t="shared" si="5"/>
        <v>-3.5615999993751757E-2</v>
      </c>
      <c r="O37">
        <f t="shared" si="3"/>
        <v>3.841608447250347E-2</v>
      </c>
      <c r="Q37" s="2">
        <f t="shared" si="4"/>
        <v>35682.868000000002</v>
      </c>
      <c r="AA37">
        <v>8</v>
      </c>
      <c r="AC37" t="s">
        <v>32</v>
      </c>
      <c r="AD37" t="s">
        <v>33</v>
      </c>
      <c r="AF37" t="s">
        <v>35</v>
      </c>
    </row>
    <row r="38" spans="1:32">
      <c r="A38" t="s">
        <v>45</v>
      </c>
      <c r="B38" s="11"/>
      <c r="C38" s="12">
        <v>50708.560799999999</v>
      </c>
      <c r="D38" s="12">
        <v>2E-3</v>
      </c>
      <c r="E38">
        <f t="shared" si="0"/>
        <v>28098.113865141357</v>
      </c>
      <c r="F38">
        <f t="shared" si="1"/>
        <v>28098</v>
      </c>
      <c r="G38">
        <f t="shared" si="2"/>
        <v>0.13329600000724895</v>
      </c>
      <c r="H38" s="11"/>
      <c r="I38" s="14"/>
      <c r="K38">
        <f>G38</f>
        <v>0.13329600000724895</v>
      </c>
      <c r="O38">
        <f t="shared" si="3"/>
        <v>3.8431793722308649E-2</v>
      </c>
      <c r="Q38" s="2">
        <f t="shared" si="4"/>
        <v>35690.060799999999</v>
      </c>
    </row>
    <row r="39" spans="1:32">
      <c r="A39" t="s">
        <v>46</v>
      </c>
      <c r="C39">
        <v>50708.562100000003</v>
      </c>
      <c r="D39" s="12">
        <v>1.4E-3</v>
      </c>
      <c r="E39">
        <f t="shared" si="0"/>
        <v>28098.114975637425</v>
      </c>
      <c r="F39">
        <f t="shared" si="1"/>
        <v>28098</v>
      </c>
      <c r="G39">
        <f t="shared" si="2"/>
        <v>0.13459600001078798</v>
      </c>
      <c r="H39" s="12"/>
      <c r="I39" s="11"/>
      <c r="J39" s="6">
        <f>G39</f>
        <v>0.13459600001078798</v>
      </c>
      <c r="O39">
        <f t="shared" si="3"/>
        <v>3.8431793722308649E-2</v>
      </c>
      <c r="Q39" s="2">
        <f t="shared" si="4"/>
        <v>35690.062100000003</v>
      </c>
    </row>
    <row r="40" spans="1:32">
      <c r="A40" t="s">
        <v>46</v>
      </c>
      <c r="C40">
        <v>50708.562599999997</v>
      </c>
      <c r="D40" s="12">
        <v>5.0000000000000001E-3</v>
      </c>
      <c r="E40">
        <f t="shared" si="0"/>
        <v>28098.115402751293</v>
      </c>
      <c r="F40">
        <f t="shared" si="1"/>
        <v>28098</v>
      </c>
      <c r="G40">
        <f t="shared" si="2"/>
        <v>0.13509600000543287</v>
      </c>
      <c r="H40" s="12"/>
      <c r="I40" s="11"/>
      <c r="J40" s="6">
        <f>G40</f>
        <v>0.13509600000543287</v>
      </c>
      <c r="O40">
        <f t="shared" si="3"/>
        <v>3.8431793722308649E-2</v>
      </c>
      <c r="Q40" s="2">
        <f t="shared" si="4"/>
        <v>35690.062599999997</v>
      </c>
    </row>
    <row r="41" spans="1:32">
      <c r="A41" t="s">
        <v>46</v>
      </c>
      <c r="C41">
        <v>50756.427100000001</v>
      </c>
      <c r="D41" s="12">
        <v>3.5000000000000001E-3</v>
      </c>
      <c r="E41">
        <f t="shared" si="0"/>
        <v>28139.002586601615</v>
      </c>
      <c r="F41">
        <f t="shared" si="1"/>
        <v>28139</v>
      </c>
      <c r="G41">
        <f t="shared" si="2"/>
        <v>3.0280000064522028E-3</v>
      </c>
      <c r="H41" s="12"/>
      <c r="I41" s="11"/>
      <c r="J41" s="6">
        <f>G41</f>
        <v>3.0280000064522028E-3</v>
      </c>
      <c r="O41">
        <f t="shared" si="3"/>
        <v>3.8539140262644059E-2</v>
      </c>
      <c r="Q41" s="2">
        <f t="shared" si="4"/>
        <v>35737.927100000001</v>
      </c>
    </row>
    <row r="42" spans="1:32">
      <c r="A42" t="s">
        <v>45</v>
      </c>
      <c r="B42" s="14"/>
      <c r="C42" s="12">
        <v>50756.427799999998</v>
      </c>
      <c r="D42" s="15"/>
      <c r="E42">
        <f t="shared" si="0"/>
        <v>28139.003184561025</v>
      </c>
      <c r="F42">
        <f t="shared" si="1"/>
        <v>28139</v>
      </c>
      <c r="G42">
        <f t="shared" si="2"/>
        <v>3.7280000033206306E-3</v>
      </c>
      <c r="H42" s="11"/>
      <c r="I42" s="14"/>
      <c r="K42">
        <f>G42</f>
        <v>3.7280000033206306E-3</v>
      </c>
      <c r="O42">
        <f t="shared" si="3"/>
        <v>3.8539140262644059E-2</v>
      </c>
      <c r="Q42" s="2">
        <f t="shared" si="4"/>
        <v>35737.927799999998</v>
      </c>
    </row>
    <row r="43" spans="1:32">
      <c r="A43" t="s">
        <v>46</v>
      </c>
      <c r="C43">
        <v>50756.427799999998</v>
      </c>
      <c r="D43" s="12">
        <v>1E-3</v>
      </c>
      <c r="E43">
        <f t="shared" si="0"/>
        <v>28139.003184561025</v>
      </c>
      <c r="F43">
        <f t="shared" si="1"/>
        <v>28139</v>
      </c>
      <c r="G43">
        <f t="shared" si="2"/>
        <v>3.7280000033206306E-3</v>
      </c>
      <c r="H43" s="12"/>
      <c r="I43" s="11"/>
      <c r="J43" s="6">
        <f>G43</f>
        <v>3.7280000033206306E-3</v>
      </c>
      <c r="O43">
        <f t="shared" si="3"/>
        <v>3.8539140262644059E-2</v>
      </c>
      <c r="Q43" s="2">
        <f t="shared" si="4"/>
        <v>35737.927799999998</v>
      </c>
    </row>
    <row r="44" spans="1:32">
      <c r="A44" t="s">
        <v>41</v>
      </c>
      <c r="C44" s="13">
        <v>50824.277999999998</v>
      </c>
      <c r="D44">
        <v>6.0000000000000001E-3</v>
      </c>
      <c r="E44">
        <f t="shared" si="0"/>
        <v>28196.962707833605</v>
      </c>
      <c r="F44">
        <f t="shared" si="1"/>
        <v>28197</v>
      </c>
      <c r="G44">
        <f t="shared" si="2"/>
        <v>-4.3656000001647044E-2</v>
      </c>
      <c r="I44">
        <f>G44</f>
        <v>-4.3656000001647044E-2</v>
      </c>
      <c r="O44">
        <f t="shared" si="3"/>
        <v>3.869099634409412E-2</v>
      </c>
      <c r="Q44" s="2">
        <f t="shared" si="4"/>
        <v>35805.777999999998</v>
      </c>
      <c r="AA44">
        <v>8</v>
      </c>
      <c r="AC44" t="s">
        <v>32</v>
      </c>
      <c r="AD44" t="s">
        <v>33</v>
      </c>
      <c r="AF44" t="s">
        <v>35</v>
      </c>
    </row>
    <row r="45" spans="1:32">
      <c r="A45" t="s">
        <v>46</v>
      </c>
      <c r="C45">
        <v>50982.493999999999</v>
      </c>
      <c r="D45" s="12">
        <v>0.01</v>
      </c>
      <c r="E45">
        <f t="shared" si="0"/>
        <v>28332.115204570458</v>
      </c>
      <c r="F45">
        <f t="shared" si="1"/>
        <v>28332</v>
      </c>
      <c r="G45">
        <f t="shared" si="2"/>
        <v>0.13486399999965215</v>
      </c>
      <c r="H45" s="12"/>
      <c r="I45" s="11"/>
      <c r="J45" s="6">
        <f t="shared" ref="J45:J57" si="6">G45</f>
        <v>0.13486399999965215</v>
      </c>
      <c r="O45">
        <f t="shared" si="3"/>
        <v>3.9044454464710679E-2</v>
      </c>
      <c r="Q45" s="2">
        <f t="shared" si="4"/>
        <v>35963.993999999999</v>
      </c>
    </row>
    <row r="46" spans="1:32">
      <c r="A46" t="s">
        <v>46</v>
      </c>
      <c r="C46">
        <v>51030.3606</v>
      </c>
      <c r="D46" s="12">
        <v>4.1999999999999997E-3</v>
      </c>
      <c r="E46">
        <f t="shared" si="0"/>
        <v>28373.004182299039</v>
      </c>
      <c r="F46">
        <f t="shared" si="1"/>
        <v>28373</v>
      </c>
      <c r="G46">
        <f t="shared" si="2"/>
        <v>4.8959999985527247E-3</v>
      </c>
      <c r="H46" s="12"/>
      <c r="I46" s="11"/>
      <c r="J46" s="6">
        <f t="shared" si="6"/>
        <v>4.8959999985527247E-3</v>
      </c>
      <c r="O46">
        <f t="shared" si="3"/>
        <v>3.9151801005046075E-2</v>
      </c>
      <c r="Q46" s="2">
        <f t="shared" si="4"/>
        <v>36011.8606</v>
      </c>
    </row>
    <row r="47" spans="1:32">
      <c r="A47" t="s">
        <v>46</v>
      </c>
      <c r="C47">
        <v>51045.713400000001</v>
      </c>
      <c r="D47" s="12">
        <v>3.5000000000000001E-3</v>
      </c>
      <c r="E47">
        <f t="shared" si="0"/>
        <v>28386.118970006355</v>
      </c>
      <c r="F47">
        <f t="shared" si="1"/>
        <v>28386</v>
      </c>
      <c r="G47">
        <f t="shared" si="2"/>
        <v>0.13927200000762241</v>
      </c>
      <c r="H47" s="12"/>
      <c r="I47" s="11"/>
      <c r="J47" s="6">
        <f t="shared" si="6"/>
        <v>0.13927200000762241</v>
      </c>
      <c r="O47">
        <f t="shared" si="3"/>
        <v>3.9185837712957305E-2</v>
      </c>
      <c r="Q47" s="2">
        <f t="shared" si="4"/>
        <v>36027.213400000001</v>
      </c>
    </row>
    <row r="48" spans="1:32">
      <c r="A48" t="s">
        <v>46</v>
      </c>
      <c r="C48">
        <v>51319.646999999997</v>
      </c>
      <c r="D48" s="12">
        <v>6.0000000000000001E-3</v>
      </c>
      <c r="E48">
        <f t="shared" si="0"/>
        <v>28620.120651126559</v>
      </c>
      <c r="F48">
        <f t="shared" si="1"/>
        <v>28620</v>
      </c>
      <c r="G48">
        <f t="shared" si="2"/>
        <v>0.14123999999719672</v>
      </c>
      <c r="H48" s="12"/>
      <c r="I48" s="11"/>
      <c r="J48" s="6">
        <f t="shared" si="6"/>
        <v>0.14123999999719672</v>
      </c>
      <c r="O48">
        <f t="shared" si="3"/>
        <v>3.9798498455359321E-2</v>
      </c>
      <c r="Q48" s="2">
        <f t="shared" si="4"/>
        <v>36301.146999999997</v>
      </c>
    </row>
    <row r="49" spans="1:17">
      <c r="A49" t="s">
        <v>46</v>
      </c>
      <c r="C49">
        <v>51346.440999999999</v>
      </c>
      <c r="D49" s="12">
        <v>0.01</v>
      </c>
      <c r="E49">
        <f t="shared" si="0"/>
        <v>28643.00882929796</v>
      </c>
      <c r="F49">
        <f t="shared" si="1"/>
        <v>28643</v>
      </c>
      <c r="G49">
        <f t="shared" si="2"/>
        <v>1.033599999936996E-2</v>
      </c>
      <c r="H49" s="12"/>
      <c r="I49" s="11"/>
      <c r="J49" s="6">
        <f t="shared" si="6"/>
        <v>1.033599999936996E-2</v>
      </c>
      <c r="O49">
        <f t="shared" si="3"/>
        <v>3.9858717246279179E-2</v>
      </c>
      <c r="Q49" s="2">
        <f t="shared" si="4"/>
        <v>36327.940999999999</v>
      </c>
    </row>
    <row r="50" spans="1:17">
      <c r="A50" t="s">
        <v>46</v>
      </c>
      <c r="C50">
        <v>51388.577700000002</v>
      </c>
      <c r="D50" s="12">
        <v>2.0999999999999999E-3</v>
      </c>
      <c r="E50">
        <f t="shared" si="0"/>
        <v>28679.003167476472</v>
      </c>
      <c r="F50">
        <f t="shared" si="1"/>
        <v>28679</v>
      </c>
      <c r="G50">
        <f t="shared" si="2"/>
        <v>3.7079999965499155E-3</v>
      </c>
      <c r="H50" s="12"/>
      <c r="I50" s="11"/>
      <c r="J50" s="6">
        <f t="shared" si="6"/>
        <v>3.7079999965499155E-3</v>
      </c>
      <c r="O50">
        <f t="shared" si="3"/>
        <v>3.9952972745110255E-2</v>
      </c>
      <c r="Q50" s="2">
        <f t="shared" si="4"/>
        <v>36370.077700000002</v>
      </c>
    </row>
    <row r="51" spans="1:17">
      <c r="A51" t="s">
        <v>46</v>
      </c>
      <c r="C51">
        <v>51388.578500000003</v>
      </c>
      <c r="D51" s="12">
        <v>1.4E-3</v>
      </c>
      <c r="E51">
        <f t="shared" si="0"/>
        <v>28679.003850858677</v>
      </c>
      <c r="F51">
        <f t="shared" si="1"/>
        <v>28679</v>
      </c>
      <c r="G51">
        <f t="shared" si="2"/>
        <v>4.5079999981680885E-3</v>
      </c>
      <c r="H51" s="12"/>
      <c r="I51" s="11"/>
      <c r="J51" s="6">
        <f t="shared" si="6"/>
        <v>4.5079999981680885E-3</v>
      </c>
      <c r="O51">
        <f t="shared" si="3"/>
        <v>3.9952972745110255E-2</v>
      </c>
      <c r="Q51" s="2">
        <f t="shared" si="4"/>
        <v>36370.078500000003</v>
      </c>
    </row>
    <row r="52" spans="1:17">
      <c r="A52" t="s">
        <v>46</v>
      </c>
      <c r="C52">
        <v>51388.578999999998</v>
      </c>
      <c r="D52" s="12">
        <v>2.5000000000000001E-3</v>
      </c>
      <c r="E52">
        <f t="shared" si="0"/>
        <v>28679.004277972545</v>
      </c>
      <c r="F52">
        <f t="shared" si="1"/>
        <v>28679</v>
      </c>
      <c r="G52">
        <f t="shared" si="2"/>
        <v>5.0079999928129837E-3</v>
      </c>
      <c r="H52" s="12"/>
      <c r="I52" s="11"/>
      <c r="J52" s="6">
        <f t="shared" si="6"/>
        <v>5.0079999928129837E-3</v>
      </c>
      <c r="O52">
        <f t="shared" si="3"/>
        <v>3.9952972745110255E-2</v>
      </c>
      <c r="Q52" s="2">
        <f t="shared" si="4"/>
        <v>36370.078999999998</v>
      </c>
    </row>
    <row r="53" spans="1:17">
      <c r="A53" t="s">
        <v>46</v>
      </c>
      <c r="C53">
        <v>51388.581299999998</v>
      </c>
      <c r="D53" s="12">
        <v>1.1000000000000001E-3</v>
      </c>
      <c r="E53">
        <f t="shared" si="0"/>
        <v>28679.006242696349</v>
      </c>
      <c r="F53">
        <f t="shared" si="1"/>
        <v>28679</v>
      </c>
      <c r="G53">
        <f t="shared" si="2"/>
        <v>7.3079999929177575E-3</v>
      </c>
      <c r="H53" s="12"/>
      <c r="I53" s="11"/>
      <c r="J53" s="6">
        <f t="shared" si="6"/>
        <v>7.3079999929177575E-3</v>
      </c>
      <c r="O53">
        <f t="shared" si="3"/>
        <v>3.9952972745110255E-2</v>
      </c>
      <c r="Q53" s="2">
        <f t="shared" si="4"/>
        <v>36370.081299999998</v>
      </c>
    </row>
    <row r="54" spans="1:17">
      <c r="A54" t="s">
        <v>46</v>
      </c>
      <c r="C54">
        <v>51509.291299999997</v>
      </c>
      <c r="D54" s="12">
        <v>2.0999999999999999E-3</v>
      </c>
      <c r="E54">
        <f t="shared" si="0"/>
        <v>28782.120073668604</v>
      </c>
      <c r="F54">
        <f t="shared" si="1"/>
        <v>28782</v>
      </c>
      <c r="G54">
        <f t="shared" si="2"/>
        <v>0.14056400000117719</v>
      </c>
      <c r="H54" s="12"/>
      <c r="I54" s="11"/>
      <c r="J54" s="6">
        <f t="shared" si="6"/>
        <v>0.14056400000117719</v>
      </c>
      <c r="O54">
        <f t="shared" si="3"/>
        <v>4.0222648200099187E-2</v>
      </c>
      <c r="Q54" s="2">
        <f t="shared" si="4"/>
        <v>36490.791299999997</v>
      </c>
    </row>
    <row r="55" spans="1:17">
      <c r="A55" t="s">
        <v>46</v>
      </c>
      <c r="C55">
        <v>51509.292999999998</v>
      </c>
      <c r="D55" s="12">
        <v>1E-3</v>
      </c>
      <c r="E55">
        <f t="shared" si="0"/>
        <v>28782.12152585576</v>
      </c>
      <c r="F55">
        <f t="shared" si="1"/>
        <v>28782</v>
      </c>
      <c r="G55">
        <f t="shared" si="2"/>
        <v>0.14226400000188733</v>
      </c>
      <c r="H55" s="12"/>
      <c r="I55" s="11"/>
      <c r="J55" s="6">
        <f t="shared" si="6"/>
        <v>0.14226400000188733</v>
      </c>
      <c r="O55">
        <f t="shared" si="3"/>
        <v>4.0222648200099187E-2</v>
      </c>
      <c r="Q55" s="2">
        <f t="shared" si="4"/>
        <v>36490.792999999998</v>
      </c>
    </row>
    <row r="56" spans="1:17">
      <c r="A56" t="s">
        <v>46</v>
      </c>
      <c r="C56">
        <v>51578.2235</v>
      </c>
      <c r="D56" s="12">
        <v>2.8E-3</v>
      </c>
      <c r="E56">
        <f t="shared" si="0"/>
        <v>28841.003871360135</v>
      </c>
      <c r="F56">
        <f t="shared" si="1"/>
        <v>28841</v>
      </c>
      <c r="G56">
        <f t="shared" si="2"/>
        <v>4.531999999016989E-3</v>
      </c>
      <c r="H56" s="12"/>
      <c r="I56" s="11"/>
      <c r="J56" s="6">
        <f t="shared" si="6"/>
        <v>4.531999999016989E-3</v>
      </c>
      <c r="O56">
        <f t="shared" si="3"/>
        <v>4.037712248985012E-2</v>
      </c>
      <c r="Q56" s="2">
        <f t="shared" si="4"/>
        <v>36559.7235</v>
      </c>
    </row>
    <row r="57" spans="1:17">
      <c r="A57" t="s">
        <v>46</v>
      </c>
      <c r="C57">
        <v>51599.296999999999</v>
      </c>
      <c r="D57" s="12">
        <v>0.01</v>
      </c>
      <c r="E57">
        <f t="shared" si="0"/>
        <v>28859.00543972227</v>
      </c>
      <c r="F57">
        <f t="shared" si="1"/>
        <v>28859</v>
      </c>
      <c r="G57">
        <f t="shared" si="2"/>
        <v>6.367999994836282E-3</v>
      </c>
      <c r="H57" s="12"/>
      <c r="I57" s="11"/>
      <c r="J57" s="6">
        <f t="shared" si="6"/>
        <v>6.367999994836282E-3</v>
      </c>
      <c r="O57">
        <f t="shared" si="3"/>
        <v>4.0424250239265658E-2</v>
      </c>
      <c r="Q57" s="2">
        <f t="shared" si="4"/>
        <v>36580.796999999999</v>
      </c>
    </row>
    <row r="58" spans="1:17">
      <c r="A58" t="s">
        <v>42</v>
      </c>
      <c r="B58" t="s">
        <v>31</v>
      </c>
      <c r="C58" s="12">
        <v>52547.568899999998</v>
      </c>
      <c r="D58" s="12">
        <v>4.0000000000000002E-4</v>
      </c>
      <c r="E58">
        <f t="shared" si="0"/>
        <v>29669.045605510797</v>
      </c>
      <c r="F58">
        <f t="shared" si="1"/>
        <v>29669</v>
      </c>
      <c r="G58">
        <f t="shared" si="2"/>
        <v>5.3388000000268221E-2</v>
      </c>
      <c r="K58">
        <f>G58</f>
        <v>5.3388000000268221E-2</v>
      </c>
      <c r="O58">
        <f t="shared" si="3"/>
        <v>4.2544998962964972E-2</v>
      </c>
      <c r="Q58" s="2">
        <f t="shared" si="4"/>
        <v>37529.068899999998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8"/>
  <sheetViews>
    <sheetView topLeftCell="A28" workbookViewId="0">
      <selection activeCell="A58" sqref="A58:C65"/>
    </sheetView>
  </sheetViews>
  <sheetFormatPr defaultRowHeight="12.75"/>
  <cols>
    <col min="1" max="1" width="19.7109375" style="11" customWidth="1"/>
    <col min="2" max="2" width="4.42578125" style="24" customWidth="1"/>
    <col min="3" max="3" width="12.7109375" style="11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11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>
      <c r="A1" s="42" t="s">
        <v>79</v>
      </c>
      <c r="I1" s="43" t="s">
        <v>80</v>
      </c>
      <c r="J1" s="44" t="s">
        <v>81</v>
      </c>
    </row>
    <row r="2" spans="1:16">
      <c r="I2" s="45" t="s">
        <v>82</v>
      </c>
      <c r="J2" s="46" t="s">
        <v>83</v>
      </c>
    </row>
    <row r="3" spans="1:16">
      <c r="A3" s="47" t="s">
        <v>84</v>
      </c>
      <c r="I3" s="45" t="s">
        <v>85</v>
      </c>
      <c r="J3" s="46" t="s">
        <v>86</v>
      </c>
    </row>
    <row r="4" spans="1:16">
      <c r="I4" s="45" t="s">
        <v>87</v>
      </c>
      <c r="J4" s="46" t="s">
        <v>86</v>
      </c>
    </row>
    <row r="5" spans="1:16" ht="13.5" thickBot="1">
      <c r="I5" s="48" t="s">
        <v>88</v>
      </c>
      <c r="J5" s="49" t="s">
        <v>89</v>
      </c>
    </row>
    <row r="10" spans="1:16" ht="13.5" thickBot="1"/>
    <row r="11" spans="1:16" ht="12.75" customHeight="1" thickBot="1">
      <c r="A11" s="11" t="str">
        <f t="shared" ref="A11:A42" si="0">P11</f>
        <v> MN 74.215 </v>
      </c>
      <c r="B11" s="6" t="str">
        <f t="shared" ref="B11:B42" si="1">IF(H11=INT(H11),"I","II")</f>
        <v>I</v>
      </c>
      <c r="C11" s="11">
        <f t="shared" ref="C11:C42" si="2">1*G11</f>
        <v>15729.459000000001</v>
      </c>
      <c r="D11" s="24" t="str">
        <f t="shared" ref="D11:D42" si="3">VLOOKUP(F11,I$1:J$5,2,FALSE)</f>
        <v>vis</v>
      </c>
      <c r="E11" s="50">
        <f>VLOOKUP(C11,'Active 1'!C$21:E$973,3,FALSE)</f>
        <v>-891.0026754412944</v>
      </c>
      <c r="F11" s="6" t="s">
        <v>88</v>
      </c>
      <c r="G11" s="24" t="str">
        <f t="shared" ref="G11:G42" si="4">MID(I11,3,LEN(I11)-3)</f>
        <v>15729.459</v>
      </c>
      <c r="H11" s="11">
        <f t="shared" ref="H11:H42" si="5">1*K11</f>
        <v>-1782</v>
      </c>
      <c r="I11" s="51" t="s">
        <v>91</v>
      </c>
      <c r="J11" s="52" t="s">
        <v>92</v>
      </c>
      <c r="K11" s="51">
        <v>-1782</v>
      </c>
      <c r="L11" s="51" t="s">
        <v>93</v>
      </c>
      <c r="M11" s="52" t="s">
        <v>94</v>
      </c>
      <c r="N11" s="52"/>
      <c r="O11" s="53" t="s">
        <v>95</v>
      </c>
      <c r="P11" s="53" t="s">
        <v>96</v>
      </c>
    </row>
    <row r="12" spans="1:16" ht="12.75" customHeight="1" thickBot="1">
      <c r="A12" s="11" t="str">
        <f t="shared" si="0"/>
        <v> MN 74.215(BAVM 129) </v>
      </c>
      <c r="B12" s="6" t="str">
        <f t="shared" si="1"/>
        <v>I</v>
      </c>
      <c r="C12" s="11">
        <f t="shared" si="2"/>
        <v>15729.462</v>
      </c>
      <c r="D12" s="24" t="str">
        <f t="shared" si="3"/>
        <v>vis</v>
      </c>
      <c r="E12" s="50">
        <f>VLOOKUP(C12,'Active 1'!C$21:E$973,3,FALSE)</f>
        <v>-891.00139409967892</v>
      </c>
      <c r="F12" s="6" t="s">
        <v>88</v>
      </c>
      <c r="G12" s="24" t="str">
        <f t="shared" si="4"/>
        <v>15729.462</v>
      </c>
      <c r="H12" s="11">
        <f t="shared" si="5"/>
        <v>-1782</v>
      </c>
      <c r="I12" s="51" t="s">
        <v>97</v>
      </c>
      <c r="J12" s="52" t="s">
        <v>98</v>
      </c>
      <c r="K12" s="51">
        <v>-1782</v>
      </c>
      <c r="L12" s="51" t="s">
        <v>90</v>
      </c>
      <c r="M12" s="52" t="s">
        <v>94</v>
      </c>
      <c r="N12" s="52"/>
      <c r="O12" s="53" t="s">
        <v>95</v>
      </c>
      <c r="P12" s="53" t="s">
        <v>99</v>
      </c>
    </row>
    <row r="13" spans="1:16" ht="12.75" customHeight="1" thickBot="1">
      <c r="A13" s="11" t="str">
        <f t="shared" si="0"/>
        <v> MN 74.215 </v>
      </c>
      <c r="B13" s="6" t="str">
        <f t="shared" si="1"/>
        <v>I</v>
      </c>
      <c r="C13" s="11">
        <f t="shared" si="2"/>
        <v>16635.541000000001</v>
      </c>
      <c r="D13" s="24" t="str">
        <f t="shared" si="3"/>
        <v>vis</v>
      </c>
      <c r="E13" s="50">
        <f>VLOOKUP(C13,'Active 1'!C$21:E$973,3,FALSE)</f>
        <v>-504.00248409427957</v>
      </c>
      <c r="F13" s="6" t="s">
        <v>88</v>
      </c>
      <c r="G13" s="24" t="str">
        <f t="shared" si="4"/>
        <v>16635.541</v>
      </c>
      <c r="H13" s="11">
        <f t="shared" si="5"/>
        <v>-1008</v>
      </c>
      <c r="I13" s="51" t="s">
        <v>100</v>
      </c>
      <c r="J13" s="52" t="s">
        <v>101</v>
      </c>
      <c r="K13" s="51">
        <v>-1008</v>
      </c>
      <c r="L13" s="51" t="s">
        <v>93</v>
      </c>
      <c r="M13" s="52" t="s">
        <v>102</v>
      </c>
      <c r="N13" s="52"/>
      <c r="O13" s="53" t="s">
        <v>95</v>
      </c>
      <c r="P13" s="53" t="s">
        <v>96</v>
      </c>
    </row>
    <row r="14" spans="1:16" ht="12.75" customHeight="1" thickBot="1">
      <c r="A14" s="11" t="str">
        <f t="shared" si="0"/>
        <v> MN 74.215(BAVM 129) </v>
      </c>
      <c r="B14" s="6" t="str">
        <f t="shared" si="1"/>
        <v>I</v>
      </c>
      <c r="C14" s="11">
        <f t="shared" si="2"/>
        <v>16704.482</v>
      </c>
      <c r="D14" s="24" t="str">
        <f t="shared" si="3"/>
        <v>vis</v>
      </c>
      <c r="E14" s="50">
        <f>VLOOKUP(C14,'Active 1'!C$21:E$973,3,FALSE)</f>
        <v>-474.55682664643916</v>
      </c>
      <c r="F14" s="6" t="s">
        <v>88</v>
      </c>
      <c r="G14" s="24" t="str">
        <f t="shared" si="4"/>
        <v>16704.482</v>
      </c>
      <c r="H14" s="11">
        <f t="shared" si="5"/>
        <v>-949</v>
      </c>
      <c r="I14" s="51" t="s">
        <v>103</v>
      </c>
      <c r="J14" s="52" t="s">
        <v>104</v>
      </c>
      <c r="K14" s="51">
        <v>-949</v>
      </c>
      <c r="L14" s="51" t="s">
        <v>105</v>
      </c>
      <c r="M14" s="52" t="s">
        <v>94</v>
      </c>
      <c r="N14" s="52"/>
      <c r="O14" s="53" t="s">
        <v>95</v>
      </c>
      <c r="P14" s="53" t="s">
        <v>99</v>
      </c>
    </row>
    <row r="15" spans="1:16" ht="12.75" customHeight="1" thickBot="1">
      <c r="A15" s="11" t="str">
        <f t="shared" si="0"/>
        <v> MN 74.215(BAVM 129) </v>
      </c>
      <c r="B15" s="6" t="str">
        <f t="shared" si="1"/>
        <v>I</v>
      </c>
      <c r="C15" s="11">
        <f t="shared" si="2"/>
        <v>17478.414000000001</v>
      </c>
      <c r="D15" s="24" t="str">
        <f t="shared" si="3"/>
        <v>vis</v>
      </c>
      <c r="E15" s="50">
        <f>VLOOKUP(C15,'Active 1'!C$21:E$973,3,FALSE)</f>
        <v>-143.99973348094417</v>
      </c>
      <c r="F15" s="6" t="s">
        <v>88</v>
      </c>
      <c r="G15" s="24" t="str">
        <f t="shared" si="4"/>
        <v>17478.414</v>
      </c>
      <c r="H15" s="11">
        <f t="shared" si="5"/>
        <v>-288</v>
      </c>
      <c r="I15" s="51" t="s">
        <v>106</v>
      </c>
      <c r="J15" s="52" t="s">
        <v>107</v>
      </c>
      <c r="K15" s="51">
        <v>-288</v>
      </c>
      <c r="L15" s="51" t="s">
        <v>108</v>
      </c>
      <c r="M15" s="52" t="s">
        <v>102</v>
      </c>
      <c r="N15" s="52"/>
      <c r="O15" s="53" t="s">
        <v>95</v>
      </c>
      <c r="P15" s="53" t="s">
        <v>99</v>
      </c>
    </row>
    <row r="16" spans="1:16" ht="12.75" customHeight="1" thickBot="1">
      <c r="A16" s="11" t="str">
        <f t="shared" si="0"/>
        <v> MN 74.215 </v>
      </c>
      <c r="B16" s="6" t="str">
        <f t="shared" si="1"/>
        <v>I</v>
      </c>
      <c r="C16" s="11">
        <f t="shared" si="2"/>
        <v>17478.444</v>
      </c>
      <c r="D16" s="24" t="str">
        <f t="shared" si="3"/>
        <v>vis</v>
      </c>
      <c r="E16" s="50">
        <f>VLOOKUP(C16,'Active 1'!C$21:E$973,3,FALSE)</f>
        <v>-143.98692006478541</v>
      </c>
      <c r="F16" s="6" t="s">
        <v>88</v>
      </c>
      <c r="G16" s="24" t="str">
        <f t="shared" si="4"/>
        <v>17478.444</v>
      </c>
      <c r="H16" s="11">
        <f t="shared" si="5"/>
        <v>-288</v>
      </c>
      <c r="I16" s="51" t="s">
        <v>109</v>
      </c>
      <c r="J16" s="52" t="s">
        <v>110</v>
      </c>
      <c r="K16" s="51">
        <v>-288</v>
      </c>
      <c r="L16" s="51" t="s">
        <v>111</v>
      </c>
      <c r="M16" s="52" t="s">
        <v>102</v>
      </c>
      <c r="N16" s="52"/>
      <c r="O16" s="53" t="s">
        <v>95</v>
      </c>
      <c r="P16" s="53" t="s">
        <v>96</v>
      </c>
    </row>
    <row r="17" spans="1:16" ht="12.75" customHeight="1" thickBot="1">
      <c r="A17" s="11" t="str">
        <f t="shared" si="0"/>
        <v> MN 74.215(BAVM 129) </v>
      </c>
      <c r="B17" s="6" t="str">
        <f t="shared" si="1"/>
        <v>I</v>
      </c>
      <c r="C17" s="11">
        <f t="shared" si="2"/>
        <v>17526.28</v>
      </c>
      <c r="D17" s="24" t="str">
        <f t="shared" si="3"/>
        <v>vis</v>
      </c>
      <c r="E17" s="50">
        <f>VLOOKUP(C17,'Active 1'!C$21:E$973,3,FALSE)</f>
        <v>-123.55550088498102</v>
      </c>
      <c r="F17" s="6" t="s">
        <v>88</v>
      </c>
      <c r="G17" s="24" t="str">
        <f t="shared" si="4"/>
        <v>17526.280</v>
      </c>
      <c r="H17" s="11">
        <f t="shared" si="5"/>
        <v>-247</v>
      </c>
      <c r="I17" s="51" t="s">
        <v>112</v>
      </c>
      <c r="J17" s="52" t="s">
        <v>113</v>
      </c>
      <c r="K17" s="51">
        <v>-247</v>
      </c>
      <c r="L17" s="51" t="s">
        <v>114</v>
      </c>
      <c r="M17" s="52" t="s">
        <v>94</v>
      </c>
      <c r="N17" s="52"/>
      <c r="O17" s="53" t="s">
        <v>95</v>
      </c>
      <c r="P17" s="53" t="s">
        <v>99</v>
      </c>
    </row>
    <row r="18" spans="1:16" ht="12.75" customHeight="1" thickBot="1">
      <c r="A18" s="11" t="str">
        <f t="shared" si="0"/>
        <v> MN 74.215 </v>
      </c>
      <c r="B18" s="6" t="str">
        <f t="shared" si="1"/>
        <v>I</v>
      </c>
      <c r="C18" s="11">
        <f t="shared" si="2"/>
        <v>17815.560000000001</v>
      </c>
      <c r="D18" s="24" t="str">
        <f t="shared" si="3"/>
        <v>vis</v>
      </c>
      <c r="E18" s="50">
        <f>VLOOKUP(C18,'Active 1'!C$21:E$973,3,FALSE)</f>
        <v>0</v>
      </c>
      <c r="F18" s="6" t="s">
        <v>88</v>
      </c>
      <c r="G18" s="24" t="str">
        <f t="shared" si="4"/>
        <v>17815.560</v>
      </c>
      <c r="H18" s="11">
        <f t="shared" si="5"/>
        <v>0</v>
      </c>
      <c r="I18" s="51" t="s">
        <v>115</v>
      </c>
      <c r="J18" s="52" t="s">
        <v>116</v>
      </c>
      <c r="K18" s="51">
        <v>0</v>
      </c>
      <c r="L18" s="51" t="s">
        <v>117</v>
      </c>
      <c r="M18" s="52" t="s">
        <v>102</v>
      </c>
      <c r="N18" s="52"/>
      <c r="O18" s="53" t="s">
        <v>95</v>
      </c>
      <c r="P18" s="53" t="s">
        <v>96</v>
      </c>
    </row>
    <row r="19" spans="1:16" ht="12.75" customHeight="1" thickBot="1">
      <c r="A19" s="11" t="str">
        <f t="shared" si="0"/>
        <v>BAVM 241 (=IBVS 6157) </v>
      </c>
      <c r="B19" s="6" t="str">
        <f t="shared" si="1"/>
        <v>I</v>
      </c>
      <c r="C19" s="11">
        <f t="shared" si="2"/>
        <v>57225.455900000001</v>
      </c>
      <c r="D19" s="24" t="str">
        <f t="shared" si="3"/>
        <v>vis</v>
      </c>
      <c r="E19" s="50">
        <f>VLOOKUP(C19,'Active 1'!C$21:E$973,3,FALSE)</f>
        <v>16832.513231987756</v>
      </c>
      <c r="F19" s="6" t="s">
        <v>88</v>
      </c>
      <c r="G19" s="24" t="str">
        <f t="shared" si="4"/>
        <v>57225.4559</v>
      </c>
      <c r="H19" s="11">
        <f t="shared" si="5"/>
        <v>33668</v>
      </c>
      <c r="I19" s="51" t="s">
        <v>304</v>
      </c>
      <c r="J19" s="52" t="s">
        <v>305</v>
      </c>
      <c r="K19" s="51" t="s">
        <v>306</v>
      </c>
      <c r="L19" s="51" t="s">
        <v>307</v>
      </c>
      <c r="M19" s="52" t="s">
        <v>275</v>
      </c>
      <c r="N19" s="52" t="s">
        <v>219</v>
      </c>
      <c r="O19" s="53" t="s">
        <v>245</v>
      </c>
      <c r="P19" s="54" t="s">
        <v>308</v>
      </c>
    </row>
    <row r="20" spans="1:16" ht="12.75" customHeight="1" thickBot="1">
      <c r="A20" s="11" t="str">
        <f t="shared" si="0"/>
        <v>IBVS 1192 </v>
      </c>
      <c r="B20" s="6" t="str">
        <f t="shared" si="1"/>
        <v>I</v>
      </c>
      <c r="C20" s="11">
        <f t="shared" si="2"/>
        <v>20777.128000000001</v>
      </c>
      <c r="D20" s="24" t="str">
        <f t="shared" si="3"/>
        <v>vis</v>
      </c>
      <c r="E20" s="50">
        <f>VLOOKUP(C20,'Active 1'!C$21:E$973,3,FALSE)</f>
        <v>1264.9267755977883</v>
      </c>
      <c r="F20" s="6" t="s">
        <v>88</v>
      </c>
      <c r="G20" s="24" t="str">
        <f t="shared" si="4"/>
        <v>20777.128</v>
      </c>
      <c r="H20" s="11">
        <f t="shared" si="5"/>
        <v>2530</v>
      </c>
      <c r="I20" s="51" t="s">
        <v>118</v>
      </c>
      <c r="J20" s="52" t="s">
        <v>119</v>
      </c>
      <c r="K20" s="51">
        <v>2530</v>
      </c>
      <c r="L20" s="51" t="s">
        <v>120</v>
      </c>
      <c r="M20" s="52" t="s">
        <v>102</v>
      </c>
      <c r="N20" s="52"/>
      <c r="O20" s="53" t="s">
        <v>121</v>
      </c>
      <c r="P20" s="54" t="s">
        <v>122</v>
      </c>
    </row>
    <row r="21" spans="1:16" ht="12.75" customHeight="1" thickBot="1">
      <c r="A21" s="11" t="str">
        <f t="shared" si="0"/>
        <v>IBVS 1192 </v>
      </c>
      <c r="B21" s="6" t="str">
        <f t="shared" si="1"/>
        <v>I</v>
      </c>
      <c r="C21" s="11">
        <f t="shared" si="2"/>
        <v>26307.473000000002</v>
      </c>
      <c r="D21" s="24" t="str">
        <f t="shared" si="3"/>
        <v>vis</v>
      </c>
      <c r="E21" s="50">
        <f>VLOOKUP(C21,'Active 1'!C$21:E$973,3,FALSE)</f>
        <v>3627.0138419063633</v>
      </c>
      <c r="F21" s="6" t="s">
        <v>88</v>
      </c>
      <c r="G21" s="24" t="str">
        <f t="shared" si="4"/>
        <v>26307.473</v>
      </c>
      <c r="H21" s="11">
        <f t="shared" si="5"/>
        <v>7255</v>
      </c>
      <c r="I21" s="51" t="s">
        <v>123</v>
      </c>
      <c r="J21" s="52" t="s">
        <v>124</v>
      </c>
      <c r="K21" s="51">
        <v>7255</v>
      </c>
      <c r="L21" s="51" t="s">
        <v>125</v>
      </c>
      <c r="M21" s="52" t="s">
        <v>102</v>
      </c>
      <c r="N21" s="52"/>
      <c r="O21" s="53" t="s">
        <v>126</v>
      </c>
      <c r="P21" s="54" t="s">
        <v>122</v>
      </c>
    </row>
    <row r="22" spans="1:16" ht="12.75" customHeight="1" thickBot="1">
      <c r="A22" s="11" t="str">
        <f t="shared" si="0"/>
        <v>IBVS 1192 </v>
      </c>
      <c r="B22" s="6" t="str">
        <f t="shared" si="1"/>
        <v>I</v>
      </c>
      <c r="C22" s="11">
        <f t="shared" si="2"/>
        <v>26307.474999999999</v>
      </c>
      <c r="D22" s="24" t="str">
        <f t="shared" si="3"/>
        <v>vis</v>
      </c>
      <c r="E22" s="50">
        <f>VLOOKUP(C22,'Active 1'!C$21:E$973,3,FALSE)</f>
        <v>3627.0146961341061</v>
      </c>
      <c r="F22" s="6" t="s">
        <v>88</v>
      </c>
      <c r="G22" s="24" t="str">
        <f t="shared" si="4"/>
        <v>26307.475</v>
      </c>
      <c r="H22" s="11">
        <f t="shared" si="5"/>
        <v>7255</v>
      </c>
      <c r="I22" s="51" t="s">
        <v>127</v>
      </c>
      <c r="J22" s="52" t="s">
        <v>128</v>
      </c>
      <c r="K22" s="51">
        <v>7255</v>
      </c>
      <c r="L22" s="51" t="s">
        <v>129</v>
      </c>
      <c r="M22" s="52" t="s">
        <v>102</v>
      </c>
      <c r="N22" s="52"/>
      <c r="O22" s="53" t="s">
        <v>130</v>
      </c>
      <c r="P22" s="54" t="s">
        <v>122</v>
      </c>
    </row>
    <row r="23" spans="1:16" ht="12.75" customHeight="1" thickBot="1">
      <c r="A23" s="11" t="str">
        <f t="shared" si="0"/>
        <v>IBVS 1192(BAVM 129) </v>
      </c>
      <c r="B23" s="6" t="str">
        <f t="shared" si="1"/>
        <v>II</v>
      </c>
      <c r="C23" s="11">
        <f t="shared" si="2"/>
        <v>26650.353999999999</v>
      </c>
      <c r="D23" s="24" t="str">
        <f t="shared" si="3"/>
        <v>vis</v>
      </c>
      <c r="E23" s="50">
        <f>VLOOKUP(C23,'Active 1'!C$21:E$973,3,FALSE)</f>
        <v>3773.4630734430839</v>
      </c>
      <c r="F23" s="6" t="s">
        <v>88</v>
      </c>
      <c r="G23" s="24" t="str">
        <f t="shared" si="4"/>
        <v>26650.354</v>
      </c>
      <c r="H23" s="11">
        <f t="shared" si="5"/>
        <v>7547.5</v>
      </c>
      <c r="I23" s="51" t="s">
        <v>131</v>
      </c>
      <c r="J23" s="52" t="s">
        <v>132</v>
      </c>
      <c r="K23" s="51">
        <v>7547.5</v>
      </c>
      <c r="L23" s="51" t="s">
        <v>133</v>
      </c>
      <c r="M23" s="52" t="s">
        <v>102</v>
      </c>
      <c r="N23" s="52"/>
      <c r="O23" s="53" t="s">
        <v>126</v>
      </c>
      <c r="P23" s="54" t="s">
        <v>134</v>
      </c>
    </row>
    <row r="24" spans="1:16" ht="12.75" customHeight="1" thickBot="1">
      <c r="A24" s="11" t="str">
        <f t="shared" si="0"/>
        <v>IBVS 1192 </v>
      </c>
      <c r="B24" s="6" t="str">
        <f t="shared" si="1"/>
        <v>II</v>
      </c>
      <c r="C24" s="11">
        <f t="shared" si="2"/>
        <v>26650.363000000001</v>
      </c>
      <c r="D24" s="24" t="str">
        <f t="shared" si="3"/>
        <v>vis</v>
      </c>
      <c r="E24" s="50">
        <f>VLOOKUP(C24,'Active 1'!C$21:E$973,3,FALSE)</f>
        <v>3773.4669174679325</v>
      </c>
      <c r="F24" s="6" t="s">
        <v>88</v>
      </c>
      <c r="G24" s="24" t="str">
        <f t="shared" si="4"/>
        <v>26650.363</v>
      </c>
      <c r="H24" s="11">
        <f t="shared" si="5"/>
        <v>7547.5</v>
      </c>
      <c r="I24" s="51" t="s">
        <v>135</v>
      </c>
      <c r="J24" s="52" t="s">
        <v>136</v>
      </c>
      <c r="K24" s="51">
        <v>7547.5</v>
      </c>
      <c r="L24" s="51" t="s">
        <v>137</v>
      </c>
      <c r="M24" s="52" t="s">
        <v>102</v>
      </c>
      <c r="N24" s="52"/>
      <c r="O24" s="53" t="s">
        <v>126</v>
      </c>
      <c r="P24" s="54" t="s">
        <v>122</v>
      </c>
    </row>
    <row r="25" spans="1:16" ht="12.75" customHeight="1" thickBot="1">
      <c r="A25" s="11" t="str">
        <f t="shared" si="0"/>
        <v>IBVS 1192 </v>
      </c>
      <c r="B25" s="6" t="str">
        <f t="shared" si="1"/>
        <v>I</v>
      </c>
      <c r="C25" s="11">
        <f t="shared" si="2"/>
        <v>28372.514999999999</v>
      </c>
      <c r="D25" s="24" t="str">
        <f t="shared" si="3"/>
        <v>vis</v>
      </c>
      <c r="E25" s="50">
        <f>VLOOKUP(C25,'Active 1'!C$21:E$973,3,FALSE)</f>
        <v>4509.0219263177314</v>
      </c>
      <c r="F25" s="6" t="s">
        <v>88</v>
      </c>
      <c r="G25" s="24" t="str">
        <f t="shared" si="4"/>
        <v>28372.515</v>
      </c>
      <c r="H25" s="11">
        <f t="shared" si="5"/>
        <v>9019</v>
      </c>
      <c r="I25" s="51" t="s">
        <v>138</v>
      </c>
      <c r="J25" s="52" t="s">
        <v>139</v>
      </c>
      <c r="K25" s="51">
        <v>9019</v>
      </c>
      <c r="L25" s="51" t="s">
        <v>140</v>
      </c>
      <c r="M25" s="52" t="s">
        <v>102</v>
      </c>
      <c r="N25" s="52"/>
      <c r="O25" s="53" t="s">
        <v>126</v>
      </c>
      <c r="P25" s="54" t="s">
        <v>122</v>
      </c>
    </row>
    <row r="26" spans="1:16" ht="12.75" customHeight="1" thickBot="1">
      <c r="A26" s="11" t="str">
        <f t="shared" si="0"/>
        <v>IBVS 1192(BAVM 129) </v>
      </c>
      <c r="B26" s="6" t="str">
        <f t="shared" si="1"/>
        <v>I</v>
      </c>
      <c r="C26" s="11">
        <f t="shared" si="2"/>
        <v>28372.517</v>
      </c>
      <c r="D26" s="24" t="str">
        <f t="shared" si="3"/>
        <v>vis</v>
      </c>
      <c r="E26" s="50">
        <f>VLOOKUP(C26,'Active 1'!C$21:E$973,3,FALSE)</f>
        <v>4509.0227805454751</v>
      </c>
      <c r="F26" s="6" t="s">
        <v>88</v>
      </c>
      <c r="G26" s="24" t="str">
        <f t="shared" si="4"/>
        <v>28372.517</v>
      </c>
      <c r="H26" s="11">
        <f t="shared" si="5"/>
        <v>9019</v>
      </c>
      <c r="I26" s="51" t="s">
        <v>141</v>
      </c>
      <c r="J26" s="52" t="s">
        <v>142</v>
      </c>
      <c r="K26" s="51">
        <v>9019</v>
      </c>
      <c r="L26" s="51" t="s">
        <v>143</v>
      </c>
      <c r="M26" s="52" t="s">
        <v>102</v>
      </c>
      <c r="N26" s="52"/>
      <c r="O26" s="53" t="s">
        <v>126</v>
      </c>
      <c r="P26" s="54" t="s">
        <v>134</v>
      </c>
    </row>
    <row r="27" spans="1:16" ht="12.75" customHeight="1" thickBot="1">
      <c r="A27" s="11" t="str">
        <f t="shared" si="0"/>
        <v> BBS 107 </v>
      </c>
      <c r="B27" s="6" t="str">
        <f t="shared" si="1"/>
        <v>I</v>
      </c>
      <c r="C27" s="11">
        <f t="shared" si="2"/>
        <v>49624.394</v>
      </c>
      <c r="D27" s="24" t="str">
        <f t="shared" si="3"/>
        <v>vis</v>
      </c>
      <c r="E27" s="50">
        <f>VLOOKUP(C27,'Active 1'!C$21:E$973,3,FALSE)</f>
        <v>13585.99425275574</v>
      </c>
      <c r="F27" s="6" t="s">
        <v>88</v>
      </c>
      <c r="G27" s="24" t="str">
        <f t="shared" si="4"/>
        <v>49624.394</v>
      </c>
      <c r="H27" s="11">
        <f t="shared" si="5"/>
        <v>27175</v>
      </c>
      <c r="I27" s="51" t="s">
        <v>152</v>
      </c>
      <c r="J27" s="52" t="s">
        <v>153</v>
      </c>
      <c r="K27" s="51">
        <v>27175</v>
      </c>
      <c r="L27" s="51" t="s">
        <v>154</v>
      </c>
      <c r="M27" s="52" t="s">
        <v>102</v>
      </c>
      <c r="N27" s="52"/>
      <c r="O27" s="53" t="s">
        <v>147</v>
      </c>
      <c r="P27" s="53" t="s">
        <v>155</v>
      </c>
    </row>
    <row r="28" spans="1:16" ht="12.75" customHeight="1" thickBot="1">
      <c r="A28" s="11" t="str">
        <f t="shared" si="0"/>
        <v> BBS 108 </v>
      </c>
      <c r="B28" s="6" t="str">
        <f t="shared" si="1"/>
        <v>I</v>
      </c>
      <c r="C28" s="11">
        <f t="shared" si="2"/>
        <v>49631.402000000002</v>
      </c>
      <c r="D28" s="24" t="str">
        <f t="shared" si="3"/>
        <v>vis</v>
      </c>
      <c r="E28" s="50">
        <f>VLOOKUP(C28,'Active 1'!C$21:E$973,3,FALSE)</f>
        <v>13588.987466770543</v>
      </c>
      <c r="F28" s="6" t="s">
        <v>88</v>
      </c>
      <c r="G28" s="24" t="str">
        <f t="shared" si="4"/>
        <v>49631.402</v>
      </c>
      <c r="H28" s="11">
        <f t="shared" si="5"/>
        <v>27181</v>
      </c>
      <c r="I28" s="51" t="s">
        <v>156</v>
      </c>
      <c r="J28" s="52" t="s">
        <v>157</v>
      </c>
      <c r="K28" s="51">
        <v>27181</v>
      </c>
      <c r="L28" s="51" t="s">
        <v>158</v>
      </c>
      <c r="M28" s="52" t="s">
        <v>102</v>
      </c>
      <c r="N28" s="52"/>
      <c r="O28" s="53" t="s">
        <v>147</v>
      </c>
      <c r="P28" s="53" t="s">
        <v>159</v>
      </c>
    </row>
    <row r="29" spans="1:16" ht="12.75" customHeight="1" thickBot="1">
      <c r="A29" s="11" t="str">
        <f t="shared" si="0"/>
        <v> BBS 116 </v>
      </c>
      <c r="B29" s="6" t="str">
        <f t="shared" si="1"/>
        <v>I</v>
      </c>
      <c r="C29" s="11">
        <f t="shared" si="2"/>
        <v>50701.368000000002</v>
      </c>
      <c r="D29" s="24" t="str">
        <f t="shared" si="3"/>
        <v>vis</v>
      </c>
      <c r="E29" s="50">
        <f>VLOOKUP(C29,'Active 1'!C$21:E$973,3,FALSE)</f>
        <v>14045.984787912339</v>
      </c>
      <c r="F29" s="6" t="s">
        <v>88</v>
      </c>
      <c r="G29" s="24" t="str">
        <f t="shared" si="4"/>
        <v>50701.368</v>
      </c>
      <c r="H29" s="11">
        <f t="shared" si="5"/>
        <v>28095</v>
      </c>
      <c r="I29" s="51" t="s">
        <v>168</v>
      </c>
      <c r="J29" s="52" t="s">
        <v>169</v>
      </c>
      <c r="K29" s="51">
        <v>28095</v>
      </c>
      <c r="L29" s="51" t="s">
        <v>170</v>
      </c>
      <c r="M29" s="52" t="s">
        <v>102</v>
      </c>
      <c r="N29" s="52"/>
      <c r="O29" s="53" t="s">
        <v>147</v>
      </c>
      <c r="P29" s="53" t="s">
        <v>171</v>
      </c>
    </row>
    <row r="30" spans="1:16" ht="12.75" customHeight="1" thickBot="1">
      <c r="A30" s="11" t="str">
        <f t="shared" si="0"/>
        <v>BAVM 128 </v>
      </c>
      <c r="B30" s="6" t="str">
        <f t="shared" si="1"/>
        <v>I</v>
      </c>
      <c r="C30" s="11">
        <f t="shared" si="2"/>
        <v>50708.560799999999</v>
      </c>
      <c r="D30" s="24" t="str">
        <f t="shared" si="3"/>
        <v>vis</v>
      </c>
      <c r="E30" s="50">
        <f>VLOOKUP(C30,'Active 1'!C$21:E$973,3,FALSE)</f>
        <v>14049.056932570678</v>
      </c>
      <c r="F30" s="6" t="s">
        <v>88</v>
      </c>
      <c r="G30" s="24" t="str">
        <f t="shared" si="4"/>
        <v>50708.5608</v>
      </c>
      <c r="H30" s="11">
        <f t="shared" si="5"/>
        <v>28101</v>
      </c>
      <c r="I30" s="51" t="s">
        <v>172</v>
      </c>
      <c r="J30" s="52" t="s">
        <v>173</v>
      </c>
      <c r="K30" s="51">
        <v>28101</v>
      </c>
      <c r="L30" s="51" t="s">
        <v>174</v>
      </c>
      <c r="M30" s="52" t="s">
        <v>175</v>
      </c>
      <c r="N30" s="52" t="s">
        <v>176</v>
      </c>
      <c r="O30" s="53" t="s">
        <v>177</v>
      </c>
      <c r="P30" s="54" t="s">
        <v>178</v>
      </c>
    </row>
    <row r="31" spans="1:16" ht="12.75" customHeight="1" thickBot="1">
      <c r="A31" s="11" t="str">
        <f t="shared" si="0"/>
        <v>BAVM 129 </v>
      </c>
      <c r="B31" s="6" t="str">
        <f t="shared" si="1"/>
        <v>I</v>
      </c>
      <c r="C31" s="11">
        <f t="shared" si="2"/>
        <v>50708.562100000003</v>
      </c>
      <c r="D31" s="24" t="str">
        <f t="shared" si="3"/>
        <v>vis</v>
      </c>
      <c r="E31" s="50">
        <f>VLOOKUP(C31,'Active 1'!C$21:E$973,3,FALSE)</f>
        <v>14049.057487818713</v>
      </c>
      <c r="F31" s="6" t="s">
        <v>88</v>
      </c>
      <c r="G31" s="24" t="str">
        <f t="shared" si="4"/>
        <v>50708.5621</v>
      </c>
      <c r="H31" s="11">
        <f t="shared" si="5"/>
        <v>28101</v>
      </c>
      <c r="I31" s="51" t="s">
        <v>179</v>
      </c>
      <c r="J31" s="52" t="s">
        <v>180</v>
      </c>
      <c r="K31" s="51">
        <v>28101</v>
      </c>
      <c r="L31" s="51" t="s">
        <v>181</v>
      </c>
      <c r="M31" s="52" t="s">
        <v>175</v>
      </c>
      <c r="N31" s="52" t="s">
        <v>176</v>
      </c>
      <c r="O31" s="53" t="s">
        <v>177</v>
      </c>
      <c r="P31" s="54" t="s">
        <v>182</v>
      </c>
    </row>
    <row r="32" spans="1:16" ht="12.75" customHeight="1" thickBot="1">
      <c r="A32" s="11" t="str">
        <f t="shared" si="0"/>
        <v>BAVM 129 </v>
      </c>
      <c r="B32" s="6" t="str">
        <f t="shared" si="1"/>
        <v>I</v>
      </c>
      <c r="C32" s="11">
        <f t="shared" si="2"/>
        <v>50708.562599999997</v>
      </c>
      <c r="D32" s="24" t="str">
        <f t="shared" si="3"/>
        <v>vis</v>
      </c>
      <c r="E32" s="50">
        <f>VLOOKUP(C32,'Active 1'!C$21:E$973,3,FALSE)</f>
        <v>14049.057701375647</v>
      </c>
      <c r="F32" s="6" t="s">
        <v>88</v>
      </c>
      <c r="G32" s="24" t="str">
        <f t="shared" si="4"/>
        <v>50708.5626</v>
      </c>
      <c r="H32" s="11">
        <f t="shared" si="5"/>
        <v>28101</v>
      </c>
      <c r="I32" s="51" t="s">
        <v>183</v>
      </c>
      <c r="J32" s="52" t="s">
        <v>184</v>
      </c>
      <c r="K32" s="51">
        <v>28101</v>
      </c>
      <c r="L32" s="51" t="s">
        <v>185</v>
      </c>
      <c r="M32" s="52" t="s">
        <v>175</v>
      </c>
      <c r="N32" s="52" t="s">
        <v>176</v>
      </c>
      <c r="O32" s="53" t="s">
        <v>186</v>
      </c>
      <c r="P32" s="54" t="s">
        <v>182</v>
      </c>
    </row>
    <row r="33" spans="1:16" ht="12.75" customHeight="1" thickBot="1">
      <c r="A33" s="11" t="str">
        <f t="shared" si="0"/>
        <v>BAVM 128 </v>
      </c>
      <c r="B33" s="6" t="str">
        <f t="shared" si="1"/>
        <v>I</v>
      </c>
      <c r="C33" s="11">
        <f t="shared" si="2"/>
        <v>50756.427799999998</v>
      </c>
      <c r="D33" s="24" t="str">
        <f t="shared" si="3"/>
        <v>vis</v>
      </c>
      <c r="E33" s="50">
        <f>VLOOKUP(C33,'Active 1'!C$21:E$973,3,FALSE)</f>
        <v>14069.501592280512</v>
      </c>
      <c r="F33" s="6" t="s">
        <v>88</v>
      </c>
      <c r="G33" s="24" t="str">
        <f t="shared" si="4"/>
        <v>50756.4278</v>
      </c>
      <c r="H33" s="11">
        <f t="shared" si="5"/>
        <v>28142</v>
      </c>
      <c r="I33" s="51" t="s">
        <v>187</v>
      </c>
      <c r="J33" s="52" t="s">
        <v>188</v>
      </c>
      <c r="K33" s="51">
        <v>28142</v>
      </c>
      <c r="L33" s="51" t="s">
        <v>189</v>
      </c>
      <c r="M33" s="52" t="s">
        <v>175</v>
      </c>
      <c r="N33" s="52" t="s">
        <v>176</v>
      </c>
      <c r="O33" s="53" t="s">
        <v>186</v>
      </c>
      <c r="P33" s="54" t="s">
        <v>178</v>
      </c>
    </row>
    <row r="34" spans="1:16" ht="12.75" customHeight="1" thickBot="1">
      <c r="A34" s="11" t="str">
        <f t="shared" si="0"/>
        <v>BAVM 128 </v>
      </c>
      <c r="B34" s="6" t="str">
        <f t="shared" si="1"/>
        <v>I</v>
      </c>
      <c r="C34" s="11">
        <f t="shared" si="2"/>
        <v>50756.427799999998</v>
      </c>
      <c r="D34" s="24" t="str">
        <f t="shared" si="3"/>
        <v>vis</v>
      </c>
      <c r="E34" s="50">
        <f>VLOOKUP(C34,'Active 1'!C$21:E$973,3,FALSE)</f>
        <v>14069.501592280512</v>
      </c>
      <c r="F34" s="6" t="s">
        <v>88</v>
      </c>
      <c r="G34" s="24" t="str">
        <f t="shared" si="4"/>
        <v>50756.4278</v>
      </c>
      <c r="H34" s="11">
        <f t="shared" si="5"/>
        <v>28142</v>
      </c>
      <c r="I34" s="51" t="s">
        <v>187</v>
      </c>
      <c r="J34" s="52" t="s">
        <v>188</v>
      </c>
      <c r="K34" s="51">
        <v>28142</v>
      </c>
      <c r="L34" s="51" t="s">
        <v>189</v>
      </c>
      <c r="M34" s="52" t="s">
        <v>175</v>
      </c>
      <c r="N34" s="52" t="s">
        <v>176</v>
      </c>
      <c r="O34" s="53" t="s">
        <v>190</v>
      </c>
      <c r="P34" s="54" t="s">
        <v>178</v>
      </c>
    </row>
    <row r="35" spans="1:16" ht="12.75" customHeight="1" thickBot="1">
      <c r="A35" s="11" t="str">
        <f t="shared" si="0"/>
        <v>BAVM 129 </v>
      </c>
      <c r="B35" s="6" t="str">
        <f t="shared" si="1"/>
        <v>I</v>
      </c>
      <c r="C35" s="11">
        <f t="shared" si="2"/>
        <v>50982.493999999999</v>
      </c>
      <c r="D35" s="24" t="str">
        <f t="shared" si="3"/>
        <v>vis</v>
      </c>
      <c r="E35" s="50">
        <f>VLOOKUP(C35,'Active 1'!C$21:E$973,3,FALSE)</f>
        <v>14166.057602285229</v>
      </c>
      <c r="F35" s="6" t="s">
        <v>88</v>
      </c>
      <c r="G35" s="24" t="str">
        <f t="shared" si="4"/>
        <v>50982.494</v>
      </c>
      <c r="H35" s="11">
        <f t="shared" si="5"/>
        <v>28335</v>
      </c>
      <c r="I35" s="51" t="s">
        <v>195</v>
      </c>
      <c r="J35" s="52" t="s">
        <v>196</v>
      </c>
      <c r="K35" s="51">
        <v>28335</v>
      </c>
      <c r="L35" s="51" t="s">
        <v>197</v>
      </c>
      <c r="M35" s="52" t="s">
        <v>175</v>
      </c>
      <c r="N35" s="52" t="s">
        <v>176</v>
      </c>
      <c r="O35" s="53" t="s">
        <v>198</v>
      </c>
      <c r="P35" s="54" t="s">
        <v>182</v>
      </c>
    </row>
    <row r="36" spans="1:16" ht="12.75" customHeight="1" thickBot="1">
      <c r="A36" s="11" t="str">
        <f t="shared" si="0"/>
        <v>BAVM 129 </v>
      </c>
      <c r="B36" s="6" t="str">
        <f t="shared" si="1"/>
        <v>I</v>
      </c>
      <c r="C36" s="11">
        <f t="shared" si="2"/>
        <v>51030.3606</v>
      </c>
      <c r="D36" s="24" t="str">
        <f t="shared" si="3"/>
        <v>vis</v>
      </c>
      <c r="E36" s="50">
        <f>VLOOKUP(C36,'Active 1'!C$21:E$973,3,FALSE)</f>
        <v>14186.502091149519</v>
      </c>
      <c r="F36" s="6" t="s">
        <v>88</v>
      </c>
      <c r="G36" s="24" t="str">
        <f t="shared" si="4"/>
        <v>51030.3606</v>
      </c>
      <c r="H36" s="11">
        <f t="shared" si="5"/>
        <v>28376</v>
      </c>
      <c r="I36" s="51" t="s">
        <v>199</v>
      </c>
      <c r="J36" s="52" t="s">
        <v>200</v>
      </c>
      <c r="K36" s="51">
        <v>28376</v>
      </c>
      <c r="L36" s="51" t="s">
        <v>201</v>
      </c>
      <c r="M36" s="52" t="s">
        <v>175</v>
      </c>
      <c r="N36" s="52" t="s">
        <v>176</v>
      </c>
      <c r="O36" s="53" t="s">
        <v>198</v>
      </c>
      <c r="P36" s="54" t="s">
        <v>182</v>
      </c>
    </row>
    <row r="37" spans="1:16" ht="12.75" customHeight="1" thickBot="1">
      <c r="A37" s="11" t="str">
        <f t="shared" si="0"/>
        <v>BAVM 129 </v>
      </c>
      <c r="B37" s="6" t="str">
        <f t="shared" si="1"/>
        <v>I</v>
      </c>
      <c r="C37" s="11">
        <f t="shared" si="2"/>
        <v>51045.713400000001</v>
      </c>
      <c r="D37" s="24" t="str">
        <f t="shared" si="3"/>
        <v>vis</v>
      </c>
      <c r="E37" s="50">
        <f>VLOOKUP(C37,'Active 1'!C$21:E$973,3,FALSE)</f>
        <v>14193.059485003178</v>
      </c>
      <c r="F37" s="6" t="s">
        <v>88</v>
      </c>
      <c r="G37" s="24" t="str">
        <f t="shared" si="4"/>
        <v>51045.7134</v>
      </c>
      <c r="H37" s="11">
        <f t="shared" si="5"/>
        <v>28389</v>
      </c>
      <c r="I37" s="51" t="s">
        <v>202</v>
      </c>
      <c r="J37" s="52" t="s">
        <v>203</v>
      </c>
      <c r="K37" s="51">
        <v>28389</v>
      </c>
      <c r="L37" s="51" t="s">
        <v>204</v>
      </c>
      <c r="M37" s="52" t="s">
        <v>175</v>
      </c>
      <c r="N37" s="52" t="s">
        <v>176</v>
      </c>
      <c r="O37" s="53" t="s">
        <v>198</v>
      </c>
      <c r="P37" s="54" t="s">
        <v>182</v>
      </c>
    </row>
    <row r="38" spans="1:16" ht="12.75" customHeight="1" thickBot="1">
      <c r="A38" s="11" t="str">
        <f t="shared" si="0"/>
        <v>BAVM 129 </v>
      </c>
      <c r="B38" s="6" t="str">
        <f t="shared" si="1"/>
        <v>I</v>
      </c>
      <c r="C38" s="11">
        <f t="shared" si="2"/>
        <v>51319.646999999997</v>
      </c>
      <c r="D38" s="24" t="str">
        <f t="shared" si="3"/>
        <v>vis</v>
      </c>
      <c r="E38" s="50">
        <f>VLOOKUP(C38,'Active 1'!C$21:E$973,3,FALSE)</f>
        <v>14310.06032556328</v>
      </c>
      <c r="F38" s="6" t="s">
        <v>88</v>
      </c>
      <c r="G38" s="24" t="str">
        <f t="shared" si="4"/>
        <v>51319.647</v>
      </c>
      <c r="H38" s="11">
        <f t="shared" si="5"/>
        <v>28623</v>
      </c>
      <c r="I38" s="51" t="s">
        <v>205</v>
      </c>
      <c r="J38" s="52" t="s">
        <v>206</v>
      </c>
      <c r="K38" s="51">
        <v>28623</v>
      </c>
      <c r="L38" s="51" t="s">
        <v>207</v>
      </c>
      <c r="M38" s="52" t="s">
        <v>175</v>
      </c>
      <c r="N38" s="52" t="s">
        <v>176</v>
      </c>
      <c r="O38" s="53" t="s">
        <v>198</v>
      </c>
      <c r="P38" s="54" t="s">
        <v>182</v>
      </c>
    </row>
    <row r="39" spans="1:16" ht="12.75" customHeight="1" thickBot="1">
      <c r="A39" s="11" t="str">
        <f t="shared" si="0"/>
        <v>BAVM 129 </v>
      </c>
      <c r="B39" s="6" t="str">
        <f t="shared" si="1"/>
        <v>I</v>
      </c>
      <c r="C39" s="11">
        <f t="shared" si="2"/>
        <v>51346.440999999999</v>
      </c>
      <c r="D39" s="24" t="str">
        <f t="shared" si="3"/>
        <v>vis</v>
      </c>
      <c r="E39" s="50">
        <f>VLOOKUP(C39,'Active 1'!C$21:E$973,3,FALSE)</f>
        <v>14321.50441464898</v>
      </c>
      <c r="F39" s="6" t="s">
        <v>88</v>
      </c>
      <c r="G39" s="24" t="str">
        <f t="shared" si="4"/>
        <v>51346.441</v>
      </c>
      <c r="H39" s="11">
        <f t="shared" si="5"/>
        <v>28646</v>
      </c>
      <c r="I39" s="51" t="s">
        <v>208</v>
      </c>
      <c r="J39" s="52" t="s">
        <v>209</v>
      </c>
      <c r="K39" s="51">
        <v>28646</v>
      </c>
      <c r="L39" s="51" t="s">
        <v>210</v>
      </c>
      <c r="M39" s="52" t="s">
        <v>175</v>
      </c>
      <c r="N39" s="52" t="s">
        <v>176</v>
      </c>
      <c r="O39" s="53" t="s">
        <v>198</v>
      </c>
      <c r="P39" s="54" t="s">
        <v>182</v>
      </c>
    </row>
    <row r="40" spans="1:16" ht="12.75" customHeight="1" thickBot="1">
      <c r="A40" s="11" t="str">
        <f t="shared" si="0"/>
        <v>BAVM 129 </v>
      </c>
      <c r="B40" s="6" t="str">
        <f t="shared" si="1"/>
        <v>I</v>
      </c>
      <c r="C40" s="11">
        <f t="shared" si="2"/>
        <v>51388.577700000002</v>
      </c>
      <c r="D40" s="24" t="str">
        <f t="shared" si="3"/>
        <v>vis</v>
      </c>
      <c r="E40" s="50">
        <f>VLOOKUP(C40,'Active 1'!C$21:E$973,3,FALSE)</f>
        <v>14339.501583738236</v>
      </c>
      <c r="F40" s="6" t="s">
        <v>88</v>
      </c>
      <c r="G40" s="24" t="str">
        <f t="shared" si="4"/>
        <v>51388.5777</v>
      </c>
      <c r="H40" s="11">
        <f t="shared" si="5"/>
        <v>28682</v>
      </c>
      <c r="I40" s="51" t="s">
        <v>211</v>
      </c>
      <c r="J40" s="52" t="s">
        <v>212</v>
      </c>
      <c r="K40" s="51">
        <v>28682</v>
      </c>
      <c r="L40" s="51" t="s">
        <v>189</v>
      </c>
      <c r="M40" s="52" t="s">
        <v>175</v>
      </c>
      <c r="N40" s="52" t="s">
        <v>213</v>
      </c>
      <c r="O40" s="53" t="s">
        <v>198</v>
      </c>
      <c r="P40" s="54" t="s">
        <v>182</v>
      </c>
    </row>
    <row r="41" spans="1:16" ht="12.75" customHeight="1" thickBot="1">
      <c r="A41" s="11" t="str">
        <f t="shared" si="0"/>
        <v>BAVM 129 </v>
      </c>
      <c r="B41" s="6" t="str">
        <f t="shared" si="1"/>
        <v>I</v>
      </c>
      <c r="C41" s="11">
        <f t="shared" si="2"/>
        <v>51388.578500000003</v>
      </c>
      <c r="D41" s="24" t="str">
        <f t="shared" si="3"/>
        <v>vis</v>
      </c>
      <c r="E41" s="50">
        <f>VLOOKUP(C41,'Active 1'!C$21:E$973,3,FALSE)</f>
        <v>14339.501925429338</v>
      </c>
      <c r="F41" s="6" t="s">
        <v>88</v>
      </c>
      <c r="G41" s="24" t="str">
        <f t="shared" si="4"/>
        <v>51388.5785</v>
      </c>
      <c r="H41" s="11">
        <f t="shared" si="5"/>
        <v>28682</v>
      </c>
      <c r="I41" s="51" t="s">
        <v>214</v>
      </c>
      <c r="J41" s="52" t="s">
        <v>215</v>
      </c>
      <c r="K41" s="51">
        <v>28682</v>
      </c>
      <c r="L41" s="51" t="s">
        <v>216</v>
      </c>
      <c r="M41" s="52" t="s">
        <v>175</v>
      </c>
      <c r="N41" s="52" t="s">
        <v>176</v>
      </c>
      <c r="O41" s="53" t="s">
        <v>198</v>
      </c>
      <c r="P41" s="54" t="s">
        <v>182</v>
      </c>
    </row>
    <row r="42" spans="1:16" ht="12.75" customHeight="1" thickBot="1">
      <c r="A42" s="11" t="str">
        <f t="shared" si="0"/>
        <v>BAVM 129 </v>
      </c>
      <c r="B42" s="6" t="str">
        <f t="shared" si="1"/>
        <v>I</v>
      </c>
      <c r="C42" s="11">
        <f t="shared" si="2"/>
        <v>51388.578999999998</v>
      </c>
      <c r="D42" s="24" t="str">
        <f t="shared" si="3"/>
        <v>vis</v>
      </c>
      <c r="E42" s="50">
        <f>VLOOKUP(C42,'Active 1'!C$21:E$973,3,FALSE)</f>
        <v>14339.502138986272</v>
      </c>
      <c r="F42" s="6" t="s">
        <v>88</v>
      </c>
      <c r="G42" s="24" t="str">
        <f t="shared" si="4"/>
        <v>51388.5790</v>
      </c>
      <c r="H42" s="11">
        <f t="shared" si="5"/>
        <v>28682</v>
      </c>
      <c r="I42" s="51" t="s">
        <v>217</v>
      </c>
      <c r="J42" s="52" t="s">
        <v>215</v>
      </c>
      <c r="K42" s="51">
        <v>28682</v>
      </c>
      <c r="L42" s="51" t="s">
        <v>218</v>
      </c>
      <c r="M42" s="52" t="s">
        <v>175</v>
      </c>
      <c r="N42" s="52" t="s">
        <v>219</v>
      </c>
      <c r="O42" s="53" t="s">
        <v>198</v>
      </c>
      <c r="P42" s="54" t="s">
        <v>182</v>
      </c>
    </row>
    <row r="43" spans="1:16" ht="12.75" customHeight="1" thickBot="1">
      <c r="A43" s="11" t="str">
        <f t="shared" ref="A43:A65" si="6">P43</f>
        <v>BAVM 129 </v>
      </c>
      <c r="B43" s="6" t="str">
        <f t="shared" ref="B43:B65" si="7">IF(H43=INT(H43),"I","II")</f>
        <v>I</v>
      </c>
      <c r="C43" s="11">
        <f t="shared" ref="C43:C65" si="8">1*G43</f>
        <v>51388.581299999998</v>
      </c>
      <c r="D43" s="24" t="str">
        <f t="shared" ref="D43:D65" si="9">VLOOKUP(F43,I$1:J$5,2,FALSE)</f>
        <v>vis</v>
      </c>
      <c r="E43" s="50">
        <f>VLOOKUP(C43,'Active 1'!C$21:E$973,3,FALSE)</f>
        <v>14339.503121348174</v>
      </c>
      <c r="F43" s="6" t="s">
        <v>88</v>
      </c>
      <c r="G43" s="24" t="str">
        <f t="shared" ref="G43:G65" si="10">MID(I43,3,LEN(I43)-3)</f>
        <v>51388.5813</v>
      </c>
      <c r="H43" s="11">
        <f t="shared" ref="H43:H65" si="11">1*K43</f>
        <v>28682</v>
      </c>
      <c r="I43" s="51" t="s">
        <v>220</v>
      </c>
      <c r="J43" s="52" t="s">
        <v>221</v>
      </c>
      <c r="K43" s="51" t="s">
        <v>222</v>
      </c>
      <c r="L43" s="51" t="s">
        <v>223</v>
      </c>
      <c r="M43" s="52" t="s">
        <v>175</v>
      </c>
      <c r="N43" s="52" t="s">
        <v>88</v>
      </c>
      <c r="O43" s="53" t="s">
        <v>198</v>
      </c>
      <c r="P43" s="54" t="s">
        <v>182</v>
      </c>
    </row>
    <row r="44" spans="1:16" ht="12.75" customHeight="1" thickBot="1">
      <c r="A44" s="11" t="str">
        <f t="shared" si="6"/>
        <v>BAVM 129 </v>
      </c>
      <c r="B44" s="6" t="str">
        <f t="shared" si="7"/>
        <v>I</v>
      </c>
      <c r="C44" s="11">
        <f t="shared" si="8"/>
        <v>51509.291299999997</v>
      </c>
      <c r="D44" s="24" t="str">
        <f t="shared" si="9"/>
        <v>vis</v>
      </c>
      <c r="E44" s="50">
        <f>VLOOKUP(C44,'Active 1'!C$21:E$973,3,FALSE)</f>
        <v>14391.060036834302</v>
      </c>
      <c r="F44" s="6" t="s">
        <v>88</v>
      </c>
      <c r="G44" s="24" t="str">
        <f t="shared" si="10"/>
        <v>51509.2913</v>
      </c>
      <c r="H44" s="11">
        <f t="shared" si="11"/>
        <v>28785</v>
      </c>
      <c r="I44" s="51" t="s">
        <v>224</v>
      </c>
      <c r="J44" s="52" t="s">
        <v>225</v>
      </c>
      <c r="K44" s="51" t="s">
        <v>226</v>
      </c>
      <c r="L44" s="51" t="s">
        <v>227</v>
      </c>
      <c r="M44" s="52" t="s">
        <v>175</v>
      </c>
      <c r="N44" s="52" t="s">
        <v>176</v>
      </c>
      <c r="O44" s="53" t="s">
        <v>177</v>
      </c>
      <c r="P44" s="54" t="s">
        <v>182</v>
      </c>
    </row>
    <row r="45" spans="1:16" ht="12.75" customHeight="1" thickBot="1">
      <c r="A45" s="11" t="str">
        <f t="shared" si="6"/>
        <v>BAVM 129 </v>
      </c>
      <c r="B45" s="6" t="str">
        <f t="shared" si="7"/>
        <v>I</v>
      </c>
      <c r="C45" s="11">
        <f t="shared" si="8"/>
        <v>51509.292999999998</v>
      </c>
      <c r="D45" s="24" t="str">
        <f t="shared" si="9"/>
        <v>vis</v>
      </c>
      <c r="E45" s="50">
        <f>VLOOKUP(C45,'Active 1'!C$21:E$973,3,FALSE)</f>
        <v>14391.06076292788</v>
      </c>
      <c r="F45" s="6" t="s">
        <v>88</v>
      </c>
      <c r="G45" s="24" t="str">
        <f t="shared" si="10"/>
        <v>51509.2930</v>
      </c>
      <c r="H45" s="11">
        <f t="shared" si="11"/>
        <v>28785</v>
      </c>
      <c r="I45" s="51" t="s">
        <v>228</v>
      </c>
      <c r="J45" s="52" t="s">
        <v>229</v>
      </c>
      <c r="K45" s="51" t="s">
        <v>226</v>
      </c>
      <c r="L45" s="51" t="s">
        <v>230</v>
      </c>
      <c r="M45" s="52" t="s">
        <v>175</v>
      </c>
      <c r="N45" s="52" t="s">
        <v>176</v>
      </c>
      <c r="O45" s="53" t="s">
        <v>198</v>
      </c>
      <c r="P45" s="54" t="s">
        <v>182</v>
      </c>
    </row>
    <row r="46" spans="1:16" ht="12.75" customHeight="1" thickBot="1">
      <c r="A46" s="11" t="str">
        <f t="shared" si="6"/>
        <v>BAVM 129 </v>
      </c>
      <c r="B46" s="6" t="str">
        <f t="shared" si="7"/>
        <v>I</v>
      </c>
      <c r="C46" s="11">
        <f t="shared" si="8"/>
        <v>51578.2235</v>
      </c>
      <c r="D46" s="24" t="str">
        <f t="shared" si="9"/>
        <v>vis</v>
      </c>
      <c r="E46" s="50">
        <f>VLOOKUP(C46,'Active 1'!C$21:E$973,3,FALSE)</f>
        <v>14420.501935680068</v>
      </c>
      <c r="F46" s="6" t="s">
        <v>88</v>
      </c>
      <c r="G46" s="24" t="str">
        <f t="shared" si="10"/>
        <v>51578.2235</v>
      </c>
      <c r="H46" s="11">
        <f t="shared" si="11"/>
        <v>28844</v>
      </c>
      <c r="I46" s="51" t="s">
        <v>234</v>
      </c>
      <c r="J46" s="52" t="s">
        <v>235</v>
      </c>
      <c r="K46" s="51" t="s">
        <v>236</v>
      </c>
      <c r="L46" s="51" t="s">
        <v>216</v>
      </c>
      <c r="M46" s="52" t="s">
        <v>175</v>
      </c>
      <c r="N46" s="52" t="s">
        <v>176</v>
      </c>
      <c r="O46" s="53" t="s">
        <v>190</v>
      </c>
      <c r="P46" s="54" t="s">
        <v>182</v>
      </c>
    </row>
    <row r="47" spans="1:16" ht="12.75" customHeight="1" thickBot="1">
      <c r="A47" s="11" t="str">
        <f t="shared" si="6"/>
        <v>BAVM 129 </v>
      </c>
      <c r="B47" s="6" t="str">
        <f t="shared" si="7"/>
        <v>I</v>
      </c>
      <c r="C47" s="11">
        <f t="shared" si="8"/>
        <v>51599.296999999999</v>
      </c>
      <c r="D47" s="24" t="str">
        <f t="shared" si="9"/>
        <v>vis</v>
      </c>
      <c r="E47" s="50">
        <f>VLOOKUP(C47,'Active 1'!C$21:E$973,3,FALSE)</f>
        <v>14429.502719861135</v>
      </c>
      <c r="F47" s="6" t="s">
        <v>88</v>
      </c>
      <c r="G47" s="24" t="str">
        <f t="shared" si="10"/>
        <v>51599.297</v>
      </c>
      <c r="H47" s="11">
        <f t="shared" si="11"/>
        <v>28862</v>
      </c>
      <c r="I47" s="51" t="s">
        <v>237</v>
      </c>
      <c r="J47" s="52" t="s">
        <v>238</v>
      </c>
      <c r="K47" s="51" t="s">
        <v>239</v>
      </c>
      <c r="L47" s="51" t="s">
        <v>240</v>
      </c>
      <c r="M47" s="52" t="s">
        <v>175</v>
      </c>
      <c r="N47" s="52" t="s">
        <v>176</v>
      </c>
      <c r="O47" s="53" t="s">
        <v>190</v>
      </c>
      <c r="P47" s="54" t="s">
        <v>182</v>
      </c>
    </row>
    <row r="48" spans="1:16" ht="12.75" customHeight="1" thickBot="1">
      <c r="A48" s="11" t="str">
        <f t="shared" si="6"/>
        <v>BAVM 152 </v>
      </c>
      <c r="B48" s="6" t="str">
        <f t="shared" si="7"/>
        <v>I</v>
      </c>
      <c r="C48" s="11">
        <f t="shared" si="8"/>
        <v>52141.4447</v>
      </c>
      <c r="D48" s="24" t="str">
        <f t="shared" si="9"/>
        <v>vis</v>
      </c>
      <c r="E48" s="50">
        <f>VLOOKUP(C48,'Active 1'!C$21:E$973,3,FALSE)</f>
        <v>14661.061523190574</v>
      </c>
      <c r="F48" s="6" t="s">
        <v>88</v>
      </c>
      <c r="G48" s="24" t="str">
        <f t="shared" si="10"/>
        <v>52141.4447</v>
      </c>
      <c r="H48" s="11">
        <f t="shared" si="11"/>
        <v>29325</v>
      </c>
      <c r="I48" s="51" t="s">
        <v>241</v>
      </c>
      <c r="J48" s="52" t="s">
        <v>242</v>
      </c>
      <c r="K48" s="51" t="s">
        <v>243</v>
      </c>
      <c r="L48" s="51" t="s">
        <v>244</v>
      </c>
      <c r="M48" s="52" t="s">
        <v>175</v>
      </c>
      <c r="N48" s="52" t="s">
        <v>88</v>
      </c>
      <c r="O48" s="53" t="s">
        <v>245</v>
      </c>
      <c r="P48" s="54" t="s">
        <v>246</v>
      </c>
    </row>
    <row r="49" spans="1:16" ht="12.75" customHeight="1" thickBot="1">
      <c r="A49" s="11" t="str">
        <f t="shared" si="6"/>
        <v> BBS 129 </v>
      </c>
      <c r="B49" s="6" t="str">
        <f t="shared" si="7"/>
        <v>I</v>
      </c>
      <c r="C49" s="11">
        <f t="shared" si="8"/>
        <v>52547.525500000003</v>
      </c>
      <c r="D49" s="24" t="str">
        <f t="shared" si="9"/>
        <v>vis</v>
      </c>
      <c r="E49" s="50">
        <f>VLOOKUP(C49,'Active 1'!C$21:E$973,3,FALSE)</f>
        <v>14834.504266013357</v>
      </c>
      <c r="F49" s="6" t="s">
        <v>88</v>
      </c>
      <c r="G49" s="24" t="str">
        <f t="shared" si="10"/>
        <v>52547.5255</v>
      </c>
      <c r="H49" s="11">
        <f t="shared" si="11"/>
        <v>29672</v>
      </c>
      <c r="I49" s="51" t="s">
        <v>247</v>
      </c>
      <c r="J49" s="52" t="s">
        <v>248</v>
      </c>
      <c r="K49" s="51" t="s">
        <v>249</v>
      </c>
      <c r="L49" s="51" t="s">
        <v>250</v>
      </c>
      <c r="M49" s="52" t="s">
        <v>175</v>
      </c>
      <c r="N49" s="52" t="s">
        <v>251</v>
      </c>
      <c r="O49" s="53" t="s">
        <v>252</v>
      </c>
      <c r="P49" s="53" t="s">
        <v>253</v>
      </c>
    </row>
    <row r="50" spans="1:16" ht="12.75" customHeight="1" thickBot="1">
      <c r="A50" s="11" t="str">
        <f t="shared" si="6"/>
        <v>BAVM 158 </v>
      </c>
      <c r="B50" s="6" t="str">
        <f t="shared" si="7"/>
        <v>I</v>
      </c>
      <c r="C50" s="11">
        <f t="shared" si="8"/>
        <v>52547.568899999998</v>
      </c>
      <c r="D50" s="24" t="str">
        <f t="shared" si="9"/>
        <v>vis</v>
      </c>
      <c r="E50" s="50">
        <f>VLOOKUP(C50,'Active 1'!C$21:E$973,3,FALSE)</f>
        <v>14834.522802755399</v>
      </c>
      <c r="F50" s="6" t="s">
        <v>88</v>
      </c>
      <c r="G50" s="24" t="str">
        <f t="shared" si="10"/>
        <v>52547.5689</v>
      </c>
      <c r="H50" s="11">
        <f t="shared" si="11"/>
        <v>29672</v>
      </c>
      <c r="I50" s="51" t="s">
        <v>257</v>
      </c>
      <c r="J50" s="52" t="s">
        <v>258</v>
      </c>
      <c r="K50" s="51" t="s">
        <v>249</v>
      </c>
      <c r="L50" s="51" t="s">
        <v>259</v>
      </c>
      <c r="M50" s="52" t="s">
        <v>175</v>
      </c>
      <c r="N50" s="52" t="s">
        <v>176</v>
      </c>
      <c r="O50" s="53" t="s">
        <v>177</v>
      </c>
      <c r="P50" s="54" t="s">
        <v>260</v>
      </c>
    </row>
    <row r="51" spans="1:16" ht="12.75" customHeight="1" thickBot="1">
      <c r="A51" s="11" t="str">
        <f t="shared" si="6"/>
        <v>BAVM 172 </v>
      </c>
      <c r="B51" s="6" t="str">
        <f t="shared" si="7"/>
        <v>I</v>
      </c>
      <c r="C51" s="11">
        <f t="shared" si="8"/>
        <v>52984.3148</v>
      </c>
      <c r="D51" s="24" t="str">
        <f t="shared" si="9"/>
        <v>vis</v>
      </c>
      <c r="E51" s="50">
        <f>VLOOKUP(C51,'Active 1'!C$21:E$973,3,FALSE)</f>
        <v>15021.06303517368</v>
      </c>
      <c r="F51" s="6" t="s">
        <v>88</v>
      </c>
      <c r="G51" s="24" t="str">
        <f t="shared" si="10"/>
        <v>52984.3148</v>
      </c>
      <c r="H51" s="11">
        <f t="shared" si="11"/>
        <v>30045</v>
      </c>
      <c r="I51" s="51" t="s">
        <v>261</v>
      </c>
      <c r="J51" s="52" t="s">
        <v>262</v>
      </c>
      <c r="K51" s="51" t="s">
        <v>263</v>
      </c>
      <c r="L51" s="51" t="s">
        <v>264</v>
      </c>
      <c r="M51" s="52" t="s">
        <v>175</v>
      </c>
      <c r="N51" s="52" t="s">
        <v>176</v>
      </c>
      <c r="O51" s="53" t="s">
        <v>190</v>
      </c>
      <c r="P51" s="54" t="s">
        <v>265</v>
      </c>
    </row>
    <row r="52" spans="1:16" ht="12.75" customHeight="1" thickBot="1">
      <c r="A52" s="11" t="str">
        <f t="shared" si="6"/>
        <v>BAVM 173 </v>
      </c>
      <c r="B52" s="6" t="str">
        <f t="shared" si="7"/>
        <v>I</v>
      </c>
      <c r="C52" s="11">
        <f t="shared" si="8"/>
        <v>53369.326000000001</v>
      </c>
      <c r="D52" s="24" t="str">
        <f t="shared" si="9"/>
        <v>vis</v>
      </c>
      <c r="E52" s="50">
        <f>VLOOKUP(C52,'Active 1'!C$21:E$973,3,FALSE)</f>
        <v>15185.506659559494</v>
      </c>
      <c r="F52" s="6" t="s">
        <v>88</v>
      </c>
      <c r="G52" s="24" t="str">
        <f t="shared" si="10"/>
        <v>53369.3260</v>
      </c>
      <c r="H52" s="11">
        <f t="shared" si="11"/>
        <v>30374</v>
      </c>
      <c r="I52" s="51" t="s">
        <v>266</v>
      </c>
      <c r="J52" s="52" t="s">
        <v>267</v>
      </c>
      <c r="K52" s="51" t="s">
        <v>268</v>
      </c>
      <c r="L52" s="51" t="s">
        <v>269</v>
      </c>
      <c r="M52" s="52" t="s">
        <v>175</v>
      </c>
      <c r="N52" s="52" t="s">
        <v>176</v>
      </c>
      <c r="O52" s="53" t="s">
        <v>190</v>
      </c>
      <c r="P52" s="54" t="s">
        <v>270</v>
      </c>
    </row>
    <row r="53" spans="1:16" ht="12.75" customHeight="1" thickBot="1">
      <c r="A53" s="11" t="str">
        <f t="shared" si="6"/>
        <v>OEJV 0074 </v>
      </c>
      <c r="B53" s="6" t="str">
        <f t="shared" si="7"/>
        <v>I</v>
      </c>
      <c r="C53" s="11">
        <f t="shared" si="8"/>
        <v>54001.476759999998</v>
      </c>
      <c r="D53" s="24" t="str">
        <f t="shared" si="9"/>
        <v>vis</v>
      </c>
      <c r="E53" s="50">
        <f>VLOOKUP(C53,'Active 1'!C$21:E$973,3,FALSE)</f>
        <v>15455.507018335142</v>
      </c>
      <c r="F53" s="6" t="s">
        <v>88</v>
      </c>
      <c r="G53" s="24" t="str">
        <f t="shared" si="10"/>
        <v>54001.47676</v>
      </c>
      <c r="H53" s="11">
        <f t="shared" si="11"/>
        <v>30914</v>
      </c>
      <c r="I53" s="51" t="s">
        <v>271</v>
      </c>
      <c r="J53" s="52" t="s">
        <v>272</v>
      </c>
      <c r="K53" s="51" t="s">
        <v>273</v>
      </c>
      <c r="L53" s="51" t="s">
        <v>274</v>
      </c>
      <c r="M53" s="52" t="s">
        <v>275</v>
      </c>
      <c r="N53" s="52" t="s">
        <v>213</v>
      </c>
      <c r="O53" s="53" t="s">
        <v>276</v>
      </c>
      <c r="P53" s="54" t="s">
        <v>277</v>
      </c>
    </row>
    <row r="54" spans="1:16" ht="12.75" customHeight="1" thickBot="1">
      <c r="A54" s="11" t="str">
        <f t="shared" si="6"/>
        <v>BAVM 209 </v>
      </c>
      <c r="B54" s="6" t="str">
        <f t="shared" si="7"/>
        <v>I</v>
      </c>
      <c r="C54" s="11">
        <f t="shared" si="8"/>
        <v>54844.346599999997</v>
      </c>
      <c r="D54" s="24" t="str">
        <f t="shared" si="9"/>
        <v>vis</v>
      </c>
      <c r="E54" s="50">
        <f>VLOOKUP(C54,'Active 1'!C$21:E$973,3,FALSE)</f>
        <v>15815.508419268643</v>
      </c>
      <c r="F54" s="6" t="s">
        <v>88</v>
      </c>
      <c r="G54" s="24" t="str">
        <f t="shared" si="10"/>
        <v>54844.3466</v>
      </c>
      <c r="H54" s="11">
        <f t="shared" si="11"/>
        <v>31634</v>
      </c>
      <c r="I54" s="51" t="s">
        <v>278</v>
      </c>
      <c r="J54" s="52" t="s">
        <v>279</v>
      </c>
      <c r="K54" s="51" t="s">
        <v>280</v>
      </c>
      <c r="L54" s="51" t="s">
        <v>281</v>
      </c>
      <c r="M54" s="52" t="s">
        <v>275</v>
      </c>
      <c r="N54" s="52" t="s">
        <v>88</v>
      </c>
      <c r="O54" s="53" t="s">
        <v>245</v>
      </c>
      <c r="P54" s="54" t="s">
        <v>282</v>
      </c>
    </row>
    <row r="55" spans="1:16" ht="12.75" customHeight="1" thickBot="1">
      <c r="A55" s="11" t="str">
        <f t="shared" si="6"/>
        <v>BAVM 214 </v>
      </c>
      <c r="B55" s="6" t="str">
        <f t="shared" si="7"/>
        <v>I</v>
      </c>
      <c r="C55" s="11">
        <f t="shared" si="8"/>
        <v>55386.494500000001</v>
      </c>
      <c r="D55" s="24" t="str">
        <f t="shared" si="9"/>
        <v>vis</v>
      </c>
      <c r="E55" s="50">
        <f>VLOOKUP(C55,'Active 1'!C$21:E$973,3,FALSE)</f>
        <v>16047.06730802086</v>
      </c>
      <c r="F55" s="6" t="s">
        <v>88</v>
      </c>
      <c r="G55" s="24" t="str">
        <f t="shared" si="10"/>
        <v>55386.4945</v>
      </c>
      <c r="H55" s="11">
        <f t="shared" si="11"/>
        <v>32097</v>
      </c>
      <c r="I55" s="51" t="s">
        <v>289</v>
      </c>
      <c r="J55" s="52" t="s">
        <v>290</v>
      </c>
      <c r="K55" s="51" t="s">
        <v>291</v>
      </c>
      <c r="L55" s="51" t="s">
        <v>292</v>
      </c>
      <c r="M55" s="52" t="s">
        <v>275</v>
      </c>
      <c r="N55" s="52" t="s">
        <v>219</v>
      </c>
      <c r="O55" s="53" t="s">
        <v>177</v>
      </c>
      <c r="P55" s="54" t="s">
        <v>293</v>
      </c>
    </row>
    <row r="56" spans="1:16" ht="12.75" customHeight="1" thickBot="1">
      <c r="A56" s="11" t="str">
        <f t="shared" si="6"/>
        <v>IBVS 6011 </v>
      </c>
      <c r="B56" s="6" t="str">
        <f t="shared" si="7"/>
        <v>I</v>
      </c>
      <c r="C56" s="11">
        <f t="shared" si="8"/>
        <v>55855.791700000002</v>
      </c>
      <c r="D56" s="24" t="str">
        <f t="shared" si="9"/>
        <v>vis</v>
      </c>
      <c r="E56" s="50">
        <f>VLOOKUP(C56,'Active 1'!C$21:E$973,3,FALSE)</f>
        <v>16247.510652219969</v>
      </c>
      <c r="F56" s="6" t="s">
        <v>88</v>
      </c>
      <c r="G56" s="24" t="str">
        <f t="shared" si="10"/>
        <v>55855.7917</v>
      </c>
      <c r="H56" s="11">
        <f t="shared" si="11"/>
        <v>32498</v>
      </c>
      <c r="I56" s="51" t="s">
        <v>294</v>
      </c>
      <c r="J56" s="52" t="s">
        <v>295</v>
      </c>
      <c r="K56" s="51" t="s">
        <v>296</v>
      </c>
      <c r="L56" s="51" t="s">
        <v>297</v>
      </c>
      <c r="M56" s="52" t="s">
        <v>275</v>
      </c>
      <c r="N56" s="52" t="s">
        <v>88</v>
      </c>
      <c r="O56" s="53" t="s">
        <v>252</v>
      </c>
      <c r="P56" s="54" t="s">
        <v>298</v>
      </c>
    </row>
    <row r="57" spans="1:16" ht="12.75" customHeight="1" thickBot="1">
      <c r="A57" s="11" t="str">
        <f t="shared" si="6"/>
        <v>BAVM 239 </v>
      </c>
      <c r="B57" s="6" t="str">
        <f t="shared" si="7"/>
        <v>I</v>
      </c>
      <c r="C57" s="11">
        <f t="shared" si="8"/>
        <v>56930.448400000001</v>
      </c>
      <c r="D57" s="24" t="str">
        <f t="shared" si="9"/>
        <v>vis</v>
      </c>
      <c r="E57" s="50">
        <f>VLOOKUP(C57,'Active 1'!C$21:E$973,3,FALSE)</f>
        <v>16706.511436401037</v>
      </c>
      <c r="F57" s="6" t="s">
        <v>88</v>
      </c>
      <c r="G57" s="24" t="str">
        <f t="shared" si="10"/>
        <v>56930.4484</v>
      </c>
      <c r="H57" s="11">
        <f t="shared" si="11"/>
        <v>33416</v>
      </c>
      <c r="I57" s="51" t="s">
        <v>299</v>
      </c>
      <c r="J57" s="52" t="s">
        <v>300</v>
      </c>
      <c r="K57" s="51" t="s">
        <v>301</v>
      </c>
      <c r="L57" s="51" t="s">
        <v>302</v>
      </c>
      <c r="M57" s="52" t="s">
        <v>275</v>
      </c>
      <c r="N57" s="52" t="s">
        <v>219</v>
      </c>
      <c r="O57" s="53" t="s">
        <v>245</v>
      </c>
      <c r="P57" s="54" t="s">
        <v>303</v>
      </c>
    </row>
    <row r="58" spans="1:16" ht="12.75" customHeight="1" thickBot="1">
      <c r="A58" s="11" t="str">
        <f t="shared" si="6"/>
        <v> BBS 102 </v>
      </c>
      <c r="B58" s="6" t="str">
        <f t="shared" si="7"/>
        <v>I</v>
      </c>
      <c r="C58" s="11">
        <f t="shared" si="8"/>
        <v>48883.366000000002</v>
      </c>
      <c r="D58" s="24" t="str">
        <f t="shared" si="9"/>
        <v>vis</v>
      </c>
      <c r="E58" s="50">
        <f>VLOOKUP(C58,'Active 1'!C$21:E$973,3,FALSE)</f>
        <v>13269.490914433716</v>
      </c>
      <c r="F58" s="6" t="s">
        <v>88</v>
      </c>
      <c r="G58" s="24" t="str">
        <f t="shared" si="10"/>
        <v>48883.366</v>
      </c>
      <c r="H58" s="11">
        <f t="shared" si="11"/>
        <v>26542</v>
      </c>
      <c r="I58" s="51" t="s">
        <v>144</v>
      </c>
      <c r="J58" s="52" t="s">
        <v>145</v>
      </c>
      <c r="K58" s="51">
        <v>26542</v>
      </c>
      <c r="L58" s="51" t="s">
        <v>146</v>
      </c>
      <c r="M58" s="52" t="s">
        <v>102</v>
      </c>
      <c r="N58" s="52"/>
      <c r="O58" s="53" t="s">
        <v>147</v>
      </c>
      <c r="P58" s="53" t="s">
        <v>148</v>
      </c>
    </row>
    <row r="59" spans="1:16" ht="12.75" customHeight="1" thickBot="1">
      <c r="A59" s="11" t="str">
        <f t="shared" si="6"/>
        <v> BBS 102 </v>
      </c>
      <c r="B59" s="6" t="str">
        <f t="shared" si="7"/>
        <v>I</v>
      </c>
      <c r="C59" s="11">
        <f t="shared" si="8"/>
        <v>48890.396000000001</v>
      </c>
      <c r="D59" s="24" t="str">
        <f t="shared" si="9"/>
        <v>vis</v>
      </c>
      <c r="E59" s="50">
        <f>VLOOKUP(C59,'Active 1'!C$21:E$973,3,FALSE)</f>
        <v>13272.493524953701</v>
      </c>
      <c r="F59" s="6" t="s">
        <v>88</v>
      </c>
      <c r="G59" s="24" t="str">
        <f t="shared" si="10"/>
        <v>48890.396</v>
      </c>
      <c r="H59" s="11">
        <f t="shared" si="11"/>
        <v>26548</v>
      </c>
      <c r="I59" s="51" t="s">
        <v>149</v>
      </c>
      <c r="J59" s="52" t="s">
        <v>150</v>
      </c>
      <c r="K59" s="51">
        <v>26548</v>
      </c>
      <c r="L59" s="51" t="s">
        <v>151</v>
      </c>
      <c r="M59" s="52" t="s">
        <v>102</v>
      </c>
      <c r="N59" s="52"/>
      <c r="O59" s="53" t="s">
        <v>147</v>
      </c>
      <c r="P59" s="53" t="s">
        <v>148</v>
      </c>
    </row>
    <row r="60" spans="1:16" ht="12.75" customHeight="1" thickBot="1">
      <c r="A60" s="11" t="str">
        <f t="shared" si="6"/>
        <v> BBS 110 </v>
      </c>
      <c r="B60" s="6" t="str">
        <f t="shared" si="7"/>
        <v>I</v>
      </c>
      <c r="C60" s="11">
        <f t="shared" si="8"/>
        <v>49967.417999999998</v>
      </c>
      <c r="D60" s="24" t="str">
        <f t="shared" si="9"/>
        <v>vis</v>
      </c>
      <c r="E60" s="50">
        <f>VLOOKUP(C60,'Active 1'!C$21:E$973,3,FALSE)</f>
        <v>13732.504561576152</v>
      </c>
      <c r="F60" s="6" t="s">
        <v>88</v>
      </c>
      <c r="G60" s="24" t="str">
        <f t="shared" si="10"/>
        <v>49967.418</v>
      </c>
      <c r="H60" s="11">
        <f t="shared" si="11"/>
        <v>27468</v>
      </c>
      <c r="I60" s="51" t="s">
        <v>160</v>
      </c>
      <c r="J60" s="52" t="s">
        <v>161</v>
      </c>
      <c r="K60" s="51">
        <v>27468</v>
      </c>
      <c r="L60" s="51" t="s">
        <v>162</v>
      </c>
      <c r="M60" s="52" t="s">
        <v>102</v>
      </c>
      <c r="N60" s="52"/>
      <c r="O60" s="53" t="s">
        <v>147</v>
      </c>
      <c r="P60" s="53" t="s">
        <v>163</v>
      </c>
    </row>
    <row r="61" spans="1:16" ht="12.75" customHeight="1" thickBot="1">
      <c r="A61" s="11" t="str">
        <f t="shared" si="6"/>
        <v> BBS 111 </v>
      </c>
      <c r="B61" s="6" t="str">
        <f t="shared" si="7"/>
        <v>I</v>
      </c>
      <c r="C61" s="11">
        <f t="shared" si="8"/>
        <v>50042.319000000003</v>
      </c>
      <c r="D61" s="24" t="str">
        <f t="shared" si="9"/>
        <v>vis</v>
      </c>
      <c r="E61" s="50">
        <f>VLOOKUP(C61,'Active 1'!C$21:E$973,3,FALSE)</f>
        <v>13764.495817700967</v>
      </c>
      <c r="F61" s="6" t="s">
        <v>88</v>
      </c>
      <c r="G61" s="24" t="str">
        <f t="shared" si="10"/>
        <v>50042.319</v>
      </c>
      <c r="H61" s="11">
        <f t="shared" si="11"/>
        <v>27532</v>
      </c>
      <c r="I61" s="51" t="s">
        <v>164</v>
      </c>
      <c r="J61" s="52" t="s">
        <v>165</v>
      </c>
      <c r="K61" s="51">
        <v>27532</v>
      </c>
      <c r="L61" s="51" t="s">
        <v>166</v>
      </c>
      <c r="M61" s="52" t="s">
        <v>102</v>
      </c>
      <c r="N61" s="52"/>
      <c r="O61" s="53" t="s">
        <v>147</v>
      </c>
      <c r="P61" s="53" t="s">
        <v>167</v>
      </c>
    </row>
    <row r="62" spans="1:16" ht="12.75" customHeight="1" thickBot="1">
      <c r="A62" s="11" t="str">
        <f t="shared" si="6"/>
        <v> BBS 117 </v>
      </c>
      <c r="B62" s="6" t="str">
        <f t="shared" si="7"/>
        <v>I</v>
      </c>
      <c r="C62" s="11">
        <f t="shared" si="8"/>
        <v>50824.277999999998</v>
      </c>
      <c r="D62" s="24" t="str">
        <f t="shared" si="9"/>
        <v>vis</v>
      </c>
      <c r="E62" s="50">
        <f>VLOOKUP(C62,'Active 1'!C$21:E$973,3,FALSE)</f>
        <v>14098.481353916803</v>
      </c>
      <c r="F62" s="6" t="s">
        <v>88</v>
      </c>
      <c r="G62" s="24" t="str">
        <f t="shared" si="10"/>
        <v>50824.278</v>
      </c>
      <c r="H62" s="11">
        <f t="shared" si="11"/>
        <v>28200</v>
      </c>
      <c r="I62" s="51" t="s">
        <v>191</v>
      </c>
      <c r="J62" s="52" t="s">
        <v>192</v>
      </c>
      <c r="K62" s="51">
        <v>28200</v>
      </c>
      <c r="L62" s="51" t="s">
        <v>193</v>
      </c>
      <c r="M62" s="52" t="s">
        <v>102</v>
      </c>
      <c r="N62" s="52"/>
      <c r="O62" s="53" t="s">
        <v>147</v>
      </c>
      <c r="P62" s="53" t="s">
        <v>194</v>
      </c>
    </row>
    <row r="63" spans="1:16" ht="12.75" customHeight="1" thickBot="1">
      <c r="A63" s="11" t="str">
        <f t="shared" si="6"/>
        <v>BAVM 129 </v>
      </c>
      <c r="B63" s="6" t="str">
        <f t="shared" si="7"/>
        <v>I</v>
      </c>
      <c r="C63" s="11">
        <f t="shared" si="8"/>
        <v>51509.294699999999</v>
      </c>
      <c r="D63" s="24" t="str">
        <f t="shared" si="9"/>
        <v>vis</v>
      </c>
      <c r="E63" s="50">
        <f>VLOOKUP(C63,'Active 1'!C$21:E$973,3,FALSE)</f>
        <v>14391.061489021466</v>
      </c>
      <c r="F63" s="6" t="s">
        <v>88</v>
      </c>
      <c r="G63" s="24" t="str">
        <f t="shared" si="10"/>
        <v>51509.2947</v>
      </c>
      <c r="H63" s="11">
        <f t="shared" si="11"/>
        <v>28785</v>
      </c>
      <c r="I63" s="51" t="s">
        <v>231</v>
      </c>
      <c r="J63" s="52" t="s">
        <v>232</v>
      </c>
      <c r="K63" s="51" t="s">
        <v>226</v>
      </c>
      <c r="L63" s="51" t="s">
        <v>233</v>
      </c>
      <c r="M63" s="52" t="s">
        <v>175</v>
      </c>
      <c r="N63" s="52" t="s">
        <v>176</v>
      </c>
      <c r="O63" s="53" t="s">
        <v>177</v>
      </c>
      <c r="P63" s="54" t="s">
        <v>182</v>
      </c>
    </row>
    <row r="64" spans="1:16" ht="12.75" customHeight="1" thickBot="1">
      <c r="A64" s="11" t="str">
        <f t="shared" si="6"/>
        <v>BAVM 129 </v>
      </c>
      <c r="B64" s="6" t="str">
        <f t="shared" si="7"/>
        <v>I</v>
      </c>
      <c r="C64" s="11">
        <f t="shared" si="8"/>
        <v>52547.527199999997</v>
      </c>
      <c r="D64" s="24" t="str">
        <f t="shared" si="9"/>
        <v>vis</v>
      </c>
      <c r="E64" s="50">
        <f>VLOOKUP(C64,'Active 1'!C$21:E$973,3,FALSE)</f>
        <v>14834.504992106937</v>
      </c>
      <c r="F64" s="6" t="s">
        <v>88</v>
      </c>
      <c r="G64" s="24" t="str">
        <f t="shared" si="10"/>
        <v>52547.5272</v>
      </c>
      <c r="H64" s="11">
        <f t="shared" si="11"/>
        <v>29672</v>
      </c>
      <c r="I64" s="51" t="s">
        <v>254</v>
      </c>
      <c r="J64" s="52" t="s">
        <v>255</v>
      </c>
      <c r="K64" s="51" t="s">
        <v>249</v>
      </c>
      <c r="L64" s="51" t="s">
        <v>256</v>
      </c>
      <c r="M64" s="52" t="s">
        <v>175</v>
      </c>
      <c r="N64" s="52" t="s">
        <v>176</v>
      </c>
      <c r="O64" s="53" t="s">
        <v>177</v>
      </c>
      <c r="P64" s="54" t="s">
        <v>182</v>
      </c>
    </row>
    <row r="65" spans="1:16" ht="12.75" customHeight="1" thickBot="1">
      <c r="A65" s="11" t="str">
        <f t="shared" si="6"/>
        <v>OEJV 0137 </v>
      </c>
      <c r="B65" s="6" t="str">
        <f t="shared" si="7"/>
        <v>I</v>
      </c>
      <c r="C65" s="11">
        <f t="shared" si="8"/>
        <v>55112.5622</v>
      </c>
      <c r="D65" s="24" t="str">
        <f t="shared" si="9"/>
        <v>vis</v>
      </c>
      <c r="E65" s="50">
        <f>VLOOKUP(C65,'Active 1'!C$21:E$973,3,FALSE)</f>
        <v>15930.067022708792</v>
      </c>
      <c r="F65" s="6" t="s">
        <v>88</v>
      </c>
      <c r="G65" s="24" t="str">
        <f t="shared" si="10"/>
        <v>55112.5622</v>
      </c>
      <c r="H65" s="11">
        <f t="shared" si="11"/>
        <v>31863</v>
      </c>
      <c r="I65" s="51" t="s">
        <v>283</v>
      </c>
      <c r="J65" s="52" t="s">
        <v>284</v>
      </c>
      <c r="K65" s="51" t="s">
        <v>285</v>
      </c>
      <c r="L65" s="51" t="s">
        <v>286</v>
      </c>
      <c r="M65" s="52" t="s">
        <v>275</v>
      </c>
      <c r="N65" s="52" t="s">
        <v>213</v>
      </c>
      <c r="O65" s="53" t="s">
        <v>287</v>
      </c>
      <c r="P65" s="54" t="s">
        <v>288</v>
      </c>
    </row>
    <row r="66" spans="1:16">
      <c r="B66" s="6"/>
      <c r="F66" s="6"/>
    </row>
    <row r="67" spans="1:16">
      <c r="B67" s="6"/>
      <c r="F67" s="6"/>
    </row>
    <row r="68" spans="1:16">
      <c r="B68" s="6"/>
      <c r="F68" s="6"/>
    </row>
    <row r="69" spans="1:16">
      <c r="B69" s="6"/>
      <c r="F69" s="6"/>
    </row>
    <row r="70" spans="1:16">
      <c r="B70" s="6"/>
      <c r="F70" s="6"/>
    </row>
    <row r="71" spans="1:16">
      <c r="B71" s="6"/>
      <c r="F71" s="6"/>
    </row>
    <row r="72" spans="1:16">
      <c r="B72" s="6"/>
      <c r="F72" s="6"/>
    </row>
    <row r="73" spans="1:16">
      <c r="B73" s="6"/>
      <c r="F73" s="6"/>
    </row>
    <row r="74" spans="1:16">
      <c r="B74" s="6"/>
      <c r="F74" s="6"/>
    </row>
    <row r="75" spans="1:16">
      <c r="B75" s="6"/>
      <c r="F75" s="6"/>
    </row>
    <row r="76" spans="1:16">
      <c r="B76" s="6"/>
      <c r="F76" s="6"/>
    </row>
    <row r="77" spans="1:16">
      <c r="B77" s="6"/>
      <c r="F77" s="6"/>
    </row>
    <row r="78" spans="1:16">
      <c r="B78" s="6"/>
      <c r="F78" s="6"/>
    </row>
    <row r="79" spans="1:16">
      <c r="B79" s="6"/>
      <c r="F79" s="6"/>
    </row>
    <row r="80" spans="1:1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</sheetData>
  <phoneticPr fontId="8" type="noConversion"/>
  <hyperlinks>
    <hyperlink ref="P20" r:id="rId1" display="http://www.konkoly.hu/cgi-bin/IBVS?1192"/>
    <hyperlink ref="P21" r:id="rId2" display="http://www.konkoly.hu/cgi-bin/IBVS?1192"/>
    <hyperlink ref="P22" r:id="rId3" display="http://www.konkoly.hu/cgi-bin/IBVS?1192"/>
    <hyperlink ref="P23" r:id="rId4" display="http://www.konkoly.hu/cgi-bin/IBVS?1192(BAVM"/>
    <hyperlink ref="P24" r:id="rId5" display="http://www.konkoly.hu/cgi-bin/IBVS?1192"/>
    <hyperlink ref="P25" r:id="rId6" display="http://www.konkoly.hu/cgi-bin/IBVS?1192"/>
    <hyperlink ref="P26" r:id="rId7" display="http://www.konkoly.hu/cgi-bin/IBVS?1192(BAVM"/>
    <hyperlink ref="P30" r:id="rId8" display="http://www.bav-astro.de/sfs/BAVM_link.php?BAVMnr=128"/>
    <hyperlink ref="P31" r:id="rId9" display="http://www.bav-astro.de/sfs/BAVM_link.php?BAVMnr=129"/>
    <hyperlink ref="P32" r:id="rId10" display="http://www.bav-astro.de/sfs/BAVM_link.php?BAVMnr=129"/>
    <hyperlink ref="P33" r:id="rId11" display="http://www.bav-astro.de/sfs/BAVM_link.php?BAVMnr=128"/>
    <hyperlink ref="P34" r:id="rId12" display="http://www.bav-astro.de/sfs/BAVM_link.php?BAVMnr=128"/>
    <hyperlink ref="P35" r:id="rId13" display="http://www.bav-astro.de/sfs/BAVM_link.php?BAVMnr=129"/>
    <hyperlink ref="P36" r:id="rId14" display="http://www.bav-astro.de/sfs/BAVM_link.php?BAVMnr=129"/>
    <hyperlink ref="P37" r:id="rId15" display="http://www.bav-astro.de/sfs/BAVM_link.php?BAVMnr=129"/>
    <hyperlink ref="P38" r:id="rId16" display="http://www.bav-astro.de/sfs/BAVM_link.php?BAVMnr=129"/>
    <hyperlink ref="P39" r:id="rId17" display="http://www.bav-astro.de/sfs/BAVM_link.php?BAVMnr=129"/>
    <hyperlink ref="P40" r:id="rId18" display="http://www.bav-astro.de/sfs/BAVM_link.php?BAVMnr=129"/>
    <hyperlink ref="P41" r:id="rId19" display="http://www.bav-astro.de/sfs/BAVM_link.php?BAVMnr=129"/>
    <hyperlink ref="P42" r:id="rId20" display="http://www.bav-astro.de/sfs/BAVM_link.php?BAVMnr=129"/>
    <hyperlink ref="P43" r:id="rId21" display="http://www.bav-astro.de/sfs/BAVM_link.php?BAVMnr=129"/>
    <hyperlink ref="P44" r:id="rId22" display="http://www.bav-astro.de/sfs/BAVM_link.php?BAVMnr=129"/>
    <hyperlink ref="P45" r:id="rId23" display="http://www.bav-astro.de/sfs/BAVM_link.php?BAVMnr=129"/>
    <hyperlink ref="P63" r:id="rId24" display="http://www.bav-astro.de/sfs/BAVM_link.php?BAVMnr=129"/>
    <hyperlink ref="P46" r:id="rId25" display="http://www.bav-astro.de/sfs/BAVM_link.php?BAVMnr=129"/>
    <hyperlink ref="P47" r:id="rId26" display="http://www.bav-astro.de/sfs/BAVM_link.php?BAVMnr=129"/>
    <hyperlink ref="P48" r:id="rId27" display="http://www.bav-astro.de/sfs/BAVM_link.php?BAVMnr=152"/>
    <hyperlink ref="P64" r:id="rId28" display="http://www.bav-astro.de/sfs/BAVM_link.php?BAVMnr=129"/>
    <hyperlink ref="P50" r:id="rId29" display="http://www.bav-astro.de/sfs/BAVM_link.php?BAVMnr=158"/>
    <hyperlink ref="P51" r:id="rId30" display="http://www.bav-astro.de/sfs/BAVM_link.php?BAVMnr=172"/>
    <hyperlink ref="P52" r:id="rId31" display="http://www.bav-astro.de/sfs/BAVM_link.php?BAVMnr=173"/>
    <hyperlink ref="P53" r:id="rId32" display="http://var.astro.cz/oejv/issues/oejv0074.pdf"/>
    <hyperlink ref="P54" r:id="rId33" display="http://www.bav-astro.de/sfs/BAVM_link.php?BAVMnr=209"/>
    <hyperlink ref="P65" r:id="rId34" display="http://var.astro.cz/oejv/issues/oejv0137.pdf"/>
    <hyperlink ref="P55" r:id="rId35" display="http://www.bav-astro.de/sfs/BAVM_link.php?BAVMnr=214"/>
    <hyperlink ref="P56" r:id="rId36" display="http://www.konkoly.hu/cgi-bin/IBVS?6011"/>
    <hyperlink ref="P57" r:id="rId37" display="http://www.bav-astro.de/sfs/BAVM_link.php?BAVMnr=239"/>
    <hyperlink ref="P19" r:id="rId38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Active 2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2024-03-03T03:11:13Z</dcterms:modified>
</cp:coreProperties>
</file>