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2EE261D-41AF-450F-8A08-0DBEC78280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5" i="1" l="1"/>
  <c r="F55" i="1" s="1"/>
  <c r="G55" i="1" s="1"/>
  <c r="K55" i="1" s="1"/>
  <c r="Q55" i="1"/>
  <c r="F14" i="1"/>
  <c r="D9" i="1"/>
  <c r="C9" i="1"/>
  <c r="C7" i="1"/>
  <c r="E25" i="1"/>
  <c r="F25" i="1" s="1"/>
  <c r="G25" i="1" s="1"/>
  <c r="J25" i="1" s="1"/>
  <c r="E51" i="1"/>
  <c r="F51" i="1" s="1"/>
  <c r="G51" i="1" s="1"/>
  <c r="K51" i="1" s="1"/>
  <c r="E53" i="1"/>
  <c r="F53" i="1" s="1"/>
  <c r="G53" i="1" s="1"/>
  <c r="I53" i="1" s="1"/>
  <c r="E54" i="1"/>
  <c r="F54" i="1" s="1"/>
  <c r="G54" i="1" s="1"/>
  <c r="K54" i="1" s="1"/>
  <c r="Q51" i="1"/>
  <c r="Q52" i="1"/>
  <c r="E42" i="1"/>
  <c r="F42" i="1"/>
  <c r="G42" i="1"/>
  <c r="K42" i="1" s="1"/>
  <c r="E43" i="1"/>
  <c r="F43" i="1"/>
  <c r="G43" i="1"/>
  <c r="K43" i="1" s="1"/>
  <c r="E44" i="1"/>
  <c r="F44" i="1"/>
  <c r="G44" i="1"/>
  <c r="J44" i="1" s="1"/>
  <c r="E45" i="1"/>
  <c r="F45" i="1"/>
  <c r="G45" i="1"/>
  <c r="I45" i="1" s="1"/>
  <c r="E46" i="1"/>
  <c r="F46" i="1"/>
  <c r="G46" i="1"/>
  <c r="K46" i="1" s="1"/>
  <c r="E47" i="1"/>
  <c r="F47" i="1"/>
  <c r="G47" i="1"/>
  <c r="K47" i="1" s="1"/>
  <c r="E22" i="1"/>
  <c r="F22" i="1"/>
  <c r="E23" i="1"/>
  <c r="F23" i="1" s="1"/>
  <c r="G23" i="1" s="1"/>
  <c r="H23" i="1" s="1"/>
  <c r="E24" i="1"/>
  <c r="F24" i="1" s="1"/>
  <c r="G24" i="1" s="1"/>
  <c r="J24" i="1" s="1"/>
  <c r="E26" i="1"/>
  <c r="F26" i="1" s="1"/>
  <c r="G26" i="1" s="1"/>
  <c r="J26" i="1" s="1"/>
  <c r="E27" i="1"/>
  <c r="F27" i="1" s="1"/>
  <c r="G27" i="1" s="1"/>
  <c r="I27" i="1" s="1"/>
  <c r="E28" i="1"/>
  <c r="F28" i="1" s="1"/>
  <c r="G28" i="1" s="1"/>
  <c r="I28" i="1" s="1"/>
  <c r="E30" i="1"/>
  <c r="E15" i="2" s="1"/>
  <c r="E31" i="1"/>
  <c r="F31" i="1" s="1"/>
  <c r="U31" i="1" s="1"/>
  <c r="E32" i="1"/>
  <c r="F32" i="1" s="1"/>
  <c r="G32" i="1" s="1"/>
  <c r="J32" i="1" s="1"/>
  <c r="E34" i="1"/>
  <c r="F34" i="1" s="1"/>
  <c r="G34" i="1" s="1"/>
  <c r="J34" i="1" s="1"/>
  <c r="E35" i="1"/>
  <c r="F35" i="1" s="1"/>
  <c r="G35" i="1" s="1"/>
  <c r="J35" i="1" s="1"/>
  <c r="E36" i="1"/>
  <c r="F36" i="1" s="1"/>
  <c r="G36" i="1" s="1"/>
  <c r="J36" i="1" s="1"/>
  <c r="E38" i="1"/>
  <c r="F38" i="1" s="1"/>
  <c r="G38" i="1" s="1"/>
  <c r="J38" i="1" s="1"/>
  <c r="E39" i="1"/>
  <c r="F39" i="1" s="1"/>
  <c r="G39" i="1" s="1"/>
  <c r="J39" i="1" s="1"/>
  <c r="E40" i="1"/>
  <c r="F40" i="1" s="1"/>
  <c r="G40" i="1" s="1"/>
  <c r="K40" i="1" s="1"/>
  <c r="E48" i="1"/>
  <c r="F48" i="1" s="1"/>
  <c r="G48" i="1" s="1"/>
  <c r="I48" i="1" s="1"/>
  <c r="E49" i="1"/>
  <c r="F49" i="1" s="1"/>
  <c r="G49" i="1" s="1"/>
  <c r="K49" i="1" s="1"/>
  <c r="Q54" i="1"/>
  <c r="Q53" i="1"/>
  <c r="E21" i="1"/>
  <c r="F21" i="1"/>
  <c r="G21" i="1"/>
  <c r="H21" i="1" s="1"/>
  <c r="Q21" i="1"/>
  <c r="Q23" i="1"/>
  <c r="Q47" i="1"/>
  <c r="G33" i="2"/>
  <c r="C33" i="2"/>
  <c r="G32" i="2"/>
  <c r="C32" i="2"/>
  <c r="G31" i="2"/>
  <c r="C31" i="2"/>
  <c r="E31" i="2"/>
  <c r="G37" i="2"/>
  <c r="C37" i="2"/>
  <c r="E37" i="2"/>
  <c r="G30" i="2"/>
  <c r="C30" i="2"/>
  <c r="E30" i="2"/>
  <c r="G36" i="2"/>
  <c r="C36" i="2"/>
  <c r="E36" i="2"/>
  <c r="G29" i="2"/>
  <c r="C29" i="2"/>
  <c r="E29" i="2"/>
  <c r="G28" i="2"/>
  <c r="C28" i="2"/>
  <c r="E28" i="2"/>
  <c r="G27" i="2"/>
  <c r="C27" i="2"/>
  <c r="E27" i="2"/>
  <c r="G26" i="2"/>
  <c r="C26" i="2"/>
  <c r="G25" i="2"/>
  <c r="C25" i="2"/>
  <c r="E25" i="2"/>
  <c r="G24" i="2"/>
  <c r="C24" i="2"/>
  <c r="G23" i="2"/>
  <c r="C23" i="2"/>
  <c r="G22" i="2"/>
  <c r="C22" i="2"/>
  <c r="G21" i="2"/>
  <c r="C21" i="2"/>
  <c r="G20" i="2"/>
  <c r="C20" i="2"/>
  <c r="G19" i="2"/>
  <c r="C19" i="2"/>
  <c r="E19" i="2"/>
  <c r="G18" i="2"/>
  <c r="C18" i="2"/>
  <c r="G17" i="2"/>
  <c r="C17" i="2"/>
  <c r="G16" i="2"/>
  <c r="C16" i="2"/>
  <c r="E16" i="2"/>
  <c r="G15" i="2"/>
  <c r="C15" i="2"/>
  <c r="G14" i="2"/>
  <c r="C14" i="2"/>
  <c r="G13" i="2"/>
  <c r="C13" i="2"/>
  <c r="E13" i="2"/>
  <c r="G12" i="2"/>
  <c r="C12" i="2"/>
  <c r="E12" i="2"/>
  <c r="G35" i="2"/>
  <c r="C35" i="2"/>
  <c r="G11" i="2"/>
  <c r="C11" i="2"/>
  <c r="E11" i="2"/>
  <c r="G34" i="2"/>
  <c r="C34" i="2"/>
  <c r="E34" i="2"/>
  <c r="H33" i="2"/>
  <c r="B33" i="2"/>
  <c r="D33" i="2"/>
  <c r="A33" i="2"/>
  <c r="H32" i="2"/>
  <c r="B32" i="2"/>
  <c r="D32" i="2"/>
  <c r="A32" i="2"/>
  <c r="H31" i="2"/>
  <c r="B31" i="2"/>
  <c r="D31" i="2"/>
  <c r="A31" i="2"/>
  <c r="H37" i="2"/>
  <c r="B37" i="2"/>
  <c r="D37" i="2"/>
  <c r="A37" i="2"/>
  <c r="H30" i="2"/>
  <c r="B30" i="2"/>
  <c r="D30" i="2"/>
  <c r="A30" i="2"/>
  <c r="H36" i="2"/>
  <c r="B36" i="2"/>
  <c r="D36" i="2"/>
  <c r="A36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35" i="2"/>
  <c r="B35" i="2"/>
  <c r="D35" i="2"/>
  <c r="A35" i="2"/>
  <c r="H11" i="2"/>
  <c r="B11" i="2"/>
  <c r="D11" i="2"/>
  <c r="A11" i="2"/>
  <c r="H34" i="2"/>
  <c r="B34" i="2"/>
  <c r="D34" i="2"/>
  <c r="A34" i="2"/>
  <c r="Q50" i="1"/>
  <c r="Q49" i="1"/>
  <c r="Q48" i="1"/>
  <c r="C17" i="1"/>
  <c r="Q45" i="1"/>
  <c r="Q41" i="1"/>
  <c r="Q43" i="1"/>
  <c r="Q46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2" i="1"/>
  <c r="Q44" i="1"/>
  <c r="Q24" i="1"/>
  <c r="Q22" i="1"/>
  <c r="E50" i="1"/>
  <c r="E33" i="2" s="1"/>
  <c r="F50" i="1"/>
  <c r="G50" i="1" s="1"/>
  <c r="K50" i="1" s="1"/>
  <c r="E52" i="1"/>
  <c r="F52" i="1"/>
  <c r="G52" i="1" s="1"/>
  <c r="K52" i="1" s="1"/>
  <c r="E41" i="1"/>
  <c r="F41" i="1"/>
  <c r="G41" i="1"/>
  <c r="K41" i="1" s="1"/>
  <c r="E37" i="1"/>
  <c r="F37" i="1"/>
  <c r="G37" i="1" s="1"/>
  <c r="J37" i="1" s="1"/>
  <c r="E33" i="1"/>
  <c r="E18" i="2" s="1"/>
  <c r="F33" i="1"/>
  <c r="G33" i="1"/>
  <c r="J33" i="1" s="1"/>
  <c r="E29" i="1"/>
  <c r="F29" i="1"/>
  <c r="G29" i="1" s="1"/>
  <c r="I29" i="1" s="1"/>
  <c r="E22" i="2"/>
  <c r="E26" i="2"/>
  <c r="C11" i="1"/>
  <c r="C12" i="1"/>
  <c r="O55" i="1" l="1"/>
  <c r="E35" i="2"/>
  <c r="E14" i="2"/>
  <c r="E17" i="2"/>
  <c r="E20" i="2"/>
  <c r="E23" i="2"/>
  <c r="E32" i="2"/>
  <c r="F30" i="1"/>
  <c r="G30" i="1" s="1"/>
  <c r="I30" i="1" s="1"/>
  <c r="E21" i="2"/>
  <c r="E24" i="2"/>
  <c r="F15" i="1"/>
  <c r="O29" i="1"/>
  <c r="O34" i="1"/>
  <c r="O40" i="1"/>
  <c r="O41" i="1"/>
  <c r="O37" i="1"/>
  <c r="O24" i="1"/>
  <c r="O21" i="1"/>
  <c r="O44" i="1"/>
  <c r="O49" i="1"/>
  <c r="O51" i="1"/>
  <c r="O39" i="1"/>
  <c r="O54" i="1"/>
  <c r="O33" i="1"/>
  <c r="O35" i="1"/>
  <c r="O52" i="1"/>
  <c r="O46" i="1"/>
  <c r="O36" i="1"/>
  <c r="O53" i="1"/>
  <c r="O31" i="1"/>
  <c r="O38" i="1"/>
  <c r="O42" i="1"/>
  <c r="O45" i="1"/>
  <c r="O25" i="1"/>
  <c r="O28" i="1"/>
  <c r="O27" i="1"/>
  <c r="O50" i="1"/>
  <c r="O43" i="1"/>
  <c r="O22" i="1"/>
  <c r="O47" i="1"/>
  <c r="O48" i="1"/>
  <c r="O23" i="1"/>
  <c r="O32" i="1"/>
  <c r="O26" i="1"/>
  <c r="C16" i="1"/>
  <c r="D18" i="1" s="1"/>
  <c r="O30" i="1" l="1"/>
  <c r="C15" i="1"/>
  <c r="F16" i="1" s="1"/>
  <c r="F17" i="1" s="1"/>
  <c r="C18" i="1" l="1"/>
  <c r="F18" i="1"/>
</calcChain>
</file>

<file path=xl/sharedStrings.xml><?xml version="1.0" encoding="utf-8"?>
<sst xmlns="http://schemas.openxmlformats.org/spreadsheetml/2006/main" count="344" uniqueCount="215">
  <si>
    <t>JAVSO..44…69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</si>
  <si>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</si>
  <si>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</si>
  <si>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</si>
  <si>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</si>
  <si>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</si>
  <si>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</si>
  <si>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</si>
  <si>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</si>
  <si>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</si>
  <si>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</si>
  <si>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</si>
  <si>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</si>
  <si>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</si>
  <si>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</si>
  <si>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</si>
  <si>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</si>
  <si>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</si>
  <si>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</si>
  <si>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</si>
  <si>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</si>
  <si>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</si>
  <si>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</si>
  <si>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</si>
  <si>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</si>
  <si>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</si>
  <si>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</si>
  <si>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</si>
  <si>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</si>
  <si>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Sp:  na</t>
  </si>
  <si>
    <t>EB</t>
  </si>
  <si>
    <t>IBVS 4472</t>
  </si>
  <si>
    <t>BBSAG Bull.112</t>
  </si>
  <si>
    <t>BBSAG Bull.111</t>
  </si>
  <si>
    <t>BBSAG Bull.114</t>
  </si>
  <si>
    <t>S</t>
  </si>
  <si>
    <t>IBVS 4606</t>
  </si>
  <si>
    <t>IBVS 5643</t>
  </si>
  <si>
    <t>II</t>
  </si>
  <si>
    <t>IBVS 5657</t>
  </si>
  <si>
    <t>ZZ Peg / gsc 1166-0099</t>
  </si>
  <si>
    <t>IBVS 5677</t>
  </si>
  <si>
    <t>I</t>
  </si>
  <si>
    <t># of data points:</t>
  </si>
  <si>
    <t>IBVS 5731</t>
  </si>
  <si>
    <t>IBVS 5653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</si>
  <si>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</si>
  <si>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</si>
  <si>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</si>
  <si>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</si>
  <si>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</si>
  <si>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OEJV 0073</t>
  </si>
  <si>
    <t>OEJV 0074</t>
  </si>
  <si>
    <t>Add cycle</t>
  </si>
  <si>
    <t>Old Cycle</t>
  </si>
  <si>
    <t>IBVS 6011</t>
  </si>
  <si>
    <t>IBVS 6042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</si>
  <si>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</si>
  <si>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</si>
  <si>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</si>
  <si>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</si>
  <si>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</si>
  <si>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</si>
  <si>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</si>
  <si>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</si>
  <si>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</si>
  <si>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</si>
  <si>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</si>
  <si>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</si>
  <si>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2423701.749 </t>
  </si>
  <si>
    <t> 09.10.1923 05:58 </t>
  </si>
  <si>
    <t> 0.001 </t>
  </si>
  <si>
    <t> F.C.Jordan </t>
  </si>
  <si>
    <t> PALL 7.164 </t>
  </si>
  <si>
    <t>2425088.522 </t>
  </si>
  <si>
    <t> 27.07.1927 00:31 </t>
  </si>
  <si>
    <t> 0.000 </t>
  </si>
  <si>
    <t>V </t>
  </si>
  <si>
    <t> W.Zessewitsch </t>
  </si>
  <si>
    <t> PZ 2.12 </t>
  </si>
  <si>
    <t>2425088.889 </t>
  </si>
  <si>
    <t> 27.07.1927 09:20 </t>
  </si>
  <si>
    <t> 0.033 </t>
  </si>
  <si>
    <t>2449580.4289 </t>
  </si>
  <si>
    <t> 15.08.1994 22:17 </t>
  </si>
  <si>
    <t> 2223.4384 </t>
  </si>
  <si>
    <t>E </t>
  </si>
  <si>
    <t>o</t>
  </si>
  <si>
    <t> W.Moschner </t>
  </si>
  <si>
    <t>BAVM 172 </t>
  </si>
  <si>
    <t>2449934.4658 </t>
  </si>
  <si>
    <t> 04.08.1995 23:10 </t>
  </si>
  <si>
    <t> 2223.7745 </t>
  </si>
  <si>
    <t> J.Moschner </t>
  </si>
  <si>
    <t>BAVM 99 </t>
  </si>
  <si>
    <t>2450004.547 </t>
  </si>
  <si>
    <t> 14.10.1995 01:07 </t>
  </si>
  <si>
    <t> 2223.783 </t>
  </si>
  <si>
    <t>?</t>
  </si>
  <si>
    <t> A.Paschke </t>
  </si>
  <si>
    <t> BBS 112 </t>
  </si>
  <si>
    <t>2450412.3025 </t>
  </si>
  <si>
    <t> 24.11.1996 19:15 </t>
  </si>
  <si>
    <t> 2223.7815 </t>
  </si>
  <si>
    <t> E.Blättler </t>
  </si>
  <si>
    <t> BBS 114 </t>
  </si>
  <si>
    <t>2450425.337 </t>
  </si>
  <si>
    <t> 07.12.1996 20:05 </t>
  </si>
  <si>
    <t> 2223.469 </t>
  </si>
  <si>
    <t>2450741.3099 </t>
  </si>
  <si>
    <t> 19.10.1997 19:26 </t>
  </si>
  <si>
    <t> 2223.7804 </t>
  </si>
  <si>
    <t>2450753.3213 </t>
  </si>
  <si>
    <t> 31.10.1997 19:42 </t>
  </si>
  <si>
    <t> 2223.7793 </t>
  </si>
  <si>
    <t> W.Kleikamp </t>
  </si>
  <si>
    <t>BAVM 111 </t>
  </si>
  <si>
    <t>2451433.3576 </t>
  </si>
  <si>
    <t> 11.09.1999 20:34 </t>
  </si>
  <si>
    <t> 2223.7758 </t>
  </si>
  <si>
    <t> D.Husar </t>
  </si>
  <si>
    <t>2451459.3829 </t>
  </si>
  <si>
    <t> 07.10.1999 21:11 </t>
  </si>
  <si>
    <t> 2223.7740 </t>
  </si>
  <si>
    <t> F.Agerer </t>
  </si>
  <si>
    <t>2451467.3918 </t>
  </si>
  <si>
    <t> 15.10.1999 21:24 </t>
  </si>
  <si>
    <t> 2223.7746 </t>
  </si>
  <si>
    <t>-I</t>
  </si>
  <si>
    <t>2452853.4877 </t>
  </si>
  <si>
    <t> 01.08.2003 23:42 </t>
  </si>
  <si>
    <t>38272</t>
  </si>
  <si>
    <t> 2223.7638 </t>
  </si>
  <si>
    <t> K. &amp; M.Rätz </t>
  </si>
  <si>
    <t>2452887.5278 </t>
  </si>
  <si>
    <t> 05.09.2003 00:40 </t>
  </si>
  <si>
    <t>38323</t>
  </si>
  <si>
    <t> 2223.7685 </t>
  </si>
  <si>
    <t>2453323.3184 </t>
  </si>
  <si>
    <t> 13.11.2004 19:38 </t>
  </si>
  <si>
    <t>38976</t>
  </si>
  <si>
    <t> 2223.7730 </t>
  </si>
  <si>
    <t> v.Poschinger </t>
  </si>
  <si>
    <t>BAVM 173 </t>
  </si>
  <si>
    <t>2453341.3349 </t>
  </si>
  <si>
    <t> 01.12.2004 20:02 </t>
  </si>
  <si>
    <t>39003</t>
  </si>
  <si>
    <t> 2223.7708 </t>
  </si>
  <si>
    <t> E. Blättler </t>
  </si>
  <si>
    <t>IBVS 5653 </t>
  </si>
  <si>
    <t>2453636.30958 </t>
  </si>
  <si>
    <t> 22.09.2005 19:25 </t>
  </si>
  <si>
    <t>39445</t>
  </si>
  <si>
    <t> 2223.77238 </t>
  </si>
  <si>
    <t>C </t>
  </si>
  <si>
    <t> R.Ehrenberger </t>
  </si>
  <si>
    <t>OEJV 0074 </t>
  </si>
  <si>
    <t>2453639.6464 </t>
  </si>
  <si>
    <t> 26.09.2005 03:30 </t>
  </si>
  <si>
    <t>39450</t>
  </si>
  <si>
    <t> 2223.7724 </t>
  </si>
  <si>
    <t> S. Dvorak </t>
  </si>
  <si>
    <t>IBVS 5677 </t>
  </si>
  <si>
    <t>2453672.34849 </t>
  </si>
  <si>
    <t> 28.10.2005 20:21 </t>
  </si>
  <si>
    <t>39499</t>
  </si>
  <si>
    <t> 2223.77385 </t>
  </si>
  <si>
    <t>2453688.3601 </t>
  </si>
  <si>
    <t> 13.11.2005 20:38 </t>
  </si>
  <si>
    <t>39523</t>
  </si>
  <si>
    <t> 2223.7688 </t>
  </si>
  <si>
    <t> Schmidt </t>
  </si>
  <si>
    <t>BAVM 178 </t>
  </si>
  <si>
    <t>2454025.383 </t>
  </si>
  <si>
    <t> 16.10.2006 21:11 </t>
  </si>
  <si>
    <t>40028</t>
  </si>
  <si>
    <t> 2223.775 </t>
  </si>
  <si>
    <t>OEJV 0073 </t>
  </si>
  <si>
    <t>2454364.41032 </t>
  </si>
  <si>
    <t> 20.09.2007 21:50 </t>
  </si>
  <si>
    <t>40536</t>
  </si>
  <si>
    <t> 2223.78336 </t>
  </si>
  <si>
    <t> F.Lomoz </t>
  </si>
  <si>
    <t>2454387.4392 </t>
  </si>
  <si>
    <t> 13.10.2007 22:32 </t>
  </si>
  <si>
    <t>40571</t>
  </si>
  <si>
    <t> 2223.4546 </t>
  </si>
  <si>
    <t> P.Frank </t>
  </si>
  <si>
    <t>BAVM 193 </t>
  </si>
  <si>
    <t>2455048.468 </t>
  </si>
  <si>
    <t> 04.08.2009 23:13 </t>
  </si>
  <si>
    <t>41561</t>
  </si>
  <si>
    <t> 2223.797 </t>
  </si>
  <si>
    <t>OEJV 0116 </t>
  </si>
  <si>
    <t>2455866.6436 </t>
  </si>
  <si>
    <t> 01.11.2011 03:26 </t>
  </si>
  <si>
    <t>42787</t>
  </si>
  <si>
    <t> 2223.7893 </t>
  </si>
  <si>
    <t> R.Diethelm </t>
  </si>
  <si>
    <t>IBVS 6011 </t>
  </si>
  <si>
    <t>2456231.6857 </t>
  </si>
  <si>
    <t> 31.10.2012 04:27 </t>
  </si>
  <si>
    <t>43334</t>
  </si>
  <si>
    <t> 2223.7855 </t>
  </si>
  <si>
    <t>IBVS 6042 </t>
  </si>
  <si>
    <t>OEJV 0181</t>
  </si>
  <si>
    <t>OEJV 0179</t>
  </si>
  <si>
    <t>OEJV 0116</t>
  </si>
  <si>
    <t>JAAVSO52#1</t>
  </si>
  <si>
    <t>Next ToM-P</t>
  </si>
  <si>
    <t>Next ToM-S</t>
  </si>
  <si>
    <t>12.20-12.80</t>
  </si>
  <si>
    <t xml:space="preserve">Mag p </t>
  </si>
  <si>
    <t>VSX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</si>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</sst>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9" fillId="0" borderId="0"/>
    <xf numFmtId="0" fontId="6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8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35" fillId="0" borderId="0" xfId="44" applyFont="1" applyAlignment="1">
      <alignment horizontal="left" vertical="center"/>
    </xf>
    <xf numFmtId="0" fontId="35" fillId="0" borderId="0" xfId="44" applyFont="1" applyAlignment="1">
      <alignment horizontal="center" vertical="center"/>
    </xf>
    <xf numFmtId="0" fontId="35" fillId="0" borderId="0" xfId="44" applyFont="1" applyAlignment="1">
      <alignment horizontal="left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0" fillId="0" borderId="18" xfId="0" applyBorder="1" applyAlignment="1">
      <alignment vertical="center"/>
    </xf>
    <xf numFmtId="0" fontId="37" fillId="0" borderId="21" xfId="0" applyFont="1" applyBorder="1" applyAlignment="1">
      <alignment horizontal="right" vertical="center"/>
    </xf>
    <xf numFmtId="0" fontId="37" fillId="0" borderId="23" xfId="0" applyFont="1" applyBorder="1" applyAlignment="1">
      <alignment horizontal="right" vertical="center"/>
    </xf>
    <xf numFmtId="0" fontId="6" fillId="25" borderId="19" xfId="0" applyFont="1" applyFill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38" fillId="0" borderId="22" xfId="0" applyFont="1" applyBorder="1" applyAlignment="1">
      <alignment horizontal="right" vertical="center"/>
    </xf>
    <xf numFmtId="22" fontId="38" fillId="0" borderId="24" xfId="0" applyNumberFormat="1" applyFont="1" applyBorder="1" applyAlignment="1">
      <alignment horizontal="right" vertical="center"/>
    </xf>
    <xf numFmtId="22" fontId="38" fillId="0" borderId="22" xfId="0" applyNumberFormat="1" applyFont="1" applyBorder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6" fillId="0" borderId="0" xfId="0" applyFont="1" applyAlignment="1"/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2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peg - O-C Diagr.</a:t>
            </a:r>
          </a:p>
        </c:rich>
      </c:tx>
      <c:layout>
        <c:manualLayout>
          <c:xMode val="edge"/>
          <c:yMode val="edge"/>
          <c:x val="0.3812604361449972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34168126798494"/>
          <c:w val="0.8158326306232256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-2078</c:v>
                </c:pt>
                <c:pt idx="1">
                  <c:v>0</c:v>
                </c:pt>
                <c:pt idx="2">
                  <c:v>0.5</c:v>
                </c:pt>
                <c:pt idx="3">
                  <c:v>36699</c:v>
                </c:pt>
                <c:pt idx="4">
                  <c:v>37229.5</c:v>
                </c:pt>
                <c:pt idx="5">
                  <c:v>37229.5</c:v>
                </c:pt>
                <c:pt idx="6">
                  <c:v>37334.5</c:v>
                </c:pt>
                <c:pt idx="7">
                  <c:v>37334.5</c:v>
                </c:pt>
                <c:pt idx="8">
                  <c:v>37334.5</c:v>
                </c:pt>
                <c:pt idx="9">
                  <c:v>37945.5</c:v>
                </c:pt>
                <c:pt idx="10">
                  <c:v>37965.5</c:v>
                </c:pt>
                <c:pt idx="11">
                  <c:v>38438.5</c:v>
                </c:pt>
                <c:pt idx="12">
                  <c:v>38456.5</c:v>
                </c:pt>
                <c:pt idx="13">
                  <c:v>39475.5</c:v>
                </c:pt>
                <c:pt idx="14">
                  <c:v>39514.5</c:v>
                </c:pt>
                <c:pt idx="15">
                  <c:v>39526.5</c:v>
                </c:pt>
                <c:pt idx="16">
                  <c:v>41603.5</c:v>
                </c:pt>
                <c:pt idx="17">
                  <c:v>41654.5</c:v>
                </c:pt>
                <c:pt idx="18">
                  <c:v>42307.5</c:v>
                </c:pt>
                <c:pt idx="19">
                  <c:v>42334.5</c:v>
                </c:pt>
                <c:pt idx="20">
                  <c:v>42776.5</c:v>
                </c:pt>
                <c:pt idx="21">
                  <c:v>42781.5</c:v>
                </c:pt>
                <c:pt idx="22">
                  <c:v>42830.5</c:v>
                </c:pt>
                <c:pt idx="23">
                  <c:v>42854.5</c:v>
                </c:pt>
                <c:pt idx="24">
                  <c:v>43359.5</c:v>
                </c:pt>
                <c:pt idx="25">
                  <c:v>43867.5</c:v>
                </c:pt>
                <c:pt idx="26">
                  <c:v>43902</c:v>
                </c:pt>
                <c:pt idx="27">
                  <c:v>44892.5</c:v>
                </c:pt>
                <c:pt idx="28">
                  <c:v>46118.5</c:v>
                </c:pt>
                <c:pt idx="29">
                  <c:v>46665.5</c:v>
                </c:pt>
                <c:pt idx="30">
                  <c:v>47687.5</c:v>
                </c:pt>
                <c:pt idx="31">
                  <c:v>48225.5</c:v>
                </c:pt>
                <c:pt idx="32">
                  <c:v>48295.5</c:v>
                </c:pt>
                <c:pt idx="33">
                  <c:v>48815.5</c:v>
                </c:pt>
                <c:pt idx="34">
                  <c:v>52633.5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1.8327399997360772E-2</c:v>
                </c:pt>
                <c:pt idx="1">
                  <c:v>0</c:v>
                </c:pt>
                <c:pt idx="2">
                  <c:v>3.3315849999780767E-2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A3-45DE-A3CF-12070662681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">
                    <c:v>0</c:v>
                  </c:pt>
                  <c:pt idx="4">
                    <c:v>0</c:v>
                  </c:pt>
                  <c:pt idx="6">
                    <c:v>0.01</c:v>
                  </c:pt>
                  <c:pt idx="8">
                    <c:v>0.01</c:v>
                  </c:pt>
                  <c:pt idx="9">
                    <c:v>2.5000000000000001E-3</c:v>
                  </c:pt>
                  <c:pt idx="10">
                    <c:v>0.01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8.3000000000000001E-3</c:v>
                  </c:pt>
                  <c:pt idx="19">
                    <c:v>1.6999999999999999E-3</c:v>
                  </c:pt>
                  <c:pt idx="20">
                    <c:v>2.5000000000000001E-3</c:v>
                  </c:pt>
                  <c:pt idx="21">
                    <c:v>2.0000000000000001E-4</c:v>
                  </c:pt>
                  <c:pt idx="22">
                    <c:v>2E-3</c:v>
                  </c:pt>
                  <c:pt idx="23">
                    <c:v>2.8999999999999998E-3</c:v>
                  </c:pt>
                  <c:pt idx="24">
                    <c:v>5.0000000000000001E-3</c:v>
                  </c:pt>
                  <c:pt idx="25">
                    <c:v>1.4E-3</c:v>
                  </c:pt>
                  <c:pt idx="27">
                    <c:v>8.0000000000000002E-3</c:v>
                  </c:pt>
                  <c:pt idx="28">
                    <c:v>4.0000000000000002E-4</c:v>
                  </c:pt>
                  <c:pt idx="29">
                    <c:v>3.0000000000000003E-4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">
                    <c:v>0</c:v>
                  </c:pt>
                  <c:pt idx="4">
                    <c:v>0</c:v>
                  </c:pt>
                  <c:pt idx="6">
                    <c:v>0.01</c:v>
                  </c:pt>
                  <c:pt idx="8">
                    <c:v>0.01</c:v>
                  </c:pt>
                  <c:pt idx="9">
                    <c:v>2.5000000000000001E-3</c:v>
                  </c:pt>
                  <c:pt idx="10">
                    <c:v>0.01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8.3000000000000001E-3</c:v>
                  </c:pt>
                  <c:pt idx="19">
                    <c:v>1.6999999999999999E-3</c:v>
                  </c:pt>
                  <c:pt idx="20">
                    <c:v>2.5000000000000001E-3</c:v>
                  </c:pt>
                  <c:pt idx="21">
                    <c:v>2.0000000000000001E-4</c:v>
                  </c:pt>
                  <c:pt idx="22">
                    <c:v>2E-3</c:v>
                  </c:pt>
                  <c:pt idx="23">
                    <c:v>2.8999999999999998E-3</c:v>
                  </c:pt>
                  <c:pt idx="24">
                    <c:v>5.0000000000000001E-3</c:v>
                  </c:pt>
                  <c:pt idx="25">
                    <c:v>1.4E-3</c:v>
                  </c:pt>
                  <c:pt idx="27">
                    <c:v>8.0000000000000002E-3</c:v>
                  </c:pt>
                  <c:pt idx="28">
                    <c:v>4.0000000000000002E-4</c:v>
                  </c:pt>
                  <c:pt idx="29">
                    <c:v>3.0000000000000003E-4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-2078</c:v>
                </c:pt>
                <c:pt idx="1">
                  <c:v>0</c:v>
                </c:pt>
                <c:pt idx="2">
                  <c:v>0.5</c:v>
                </c:pt>
                <c:pt idx="3">
                  <c:v>36699</c:v>
                </c:pt>
                <c:pt idx="4">
                  <c:v>37229.5</c:v>
                </c:pt>
                <c:pt idx="5">
                  <c:v>37229.5</c:v>
                </c:pt>
                <c:pt idx="6">
                  <c:v>37334.5</c:v>
                </c:pt>
                <c:pt idx="7">
                  <c:v>37334.5</c:v>
                </c:pt>
                <c:pt idx="8">
                  <c:v>37334.5</c:v>
                </c:pt>
                <c:pt idx="9">
                  <c:v>37945.5</c:v>
                </c:pt>
                <c:pt idx="10">
                  <c:v>37965.5</c:v>
                </c:pt>
                <c:pt idx="11">
                  <c:v>38438.5</c:v>
                </c:pt>
                <c:pt idx="12">
                  <c:v>38456.5</c:v>
                </c:pt>
                <c:pt idx="13">
                  <c:v>39475.5</c:v>
                </c:pt>
                <c:pt idx="14">
                  <c:v>39514.5</c:v>
                </c:pt>
                <c:pt idx="15">
                  <c:v>39526.5</c:v>
                </c:pt>
                <c:pt idx="16">
                  <c:v>41603.5</c:v>
                </c:pt>
                <c:pt idx="17">
                  <c:v>41654.5</c:v>
                </c:pt>
                <c:pt idx="18">
                  <c:v>42307.5</c:v>
                </c:pt>
                <c:pt idx="19">
                  <c:v>42334.5</c:v>
                </c:pt>
                <c:pt idx="20">
                  <c:v>42776.5</c:v>
                </c:pt>
                <c:pt idx="21">
                  <c:v>42781.5</c:v>
                </c:pt>
                <c:pt idx="22">
                  <c:v>42830.5</c:v>
                </c:pt>
                <c:pt idx="23">
                  <c:v>42854.5</c:v>
                </c:pt>
                <c:pt idx="24">
                  <c:v>43359.5</c:v>
                </c:pt>
                <c:pt idx="25">
                  <c:v>43867.5</c:v>
                </c:pt>
                <c:pt idx="26">
                  <c:v>43902</c:v>
                </c:pt>
                <c:pt idx="27">
                  <c:v>44892.5</c:v>
                </c:pt>
                <c:pt idx="28">
                  <c:v>46118.5</c:v>
                </c:pt>
                <c:pt idx="29">
                  <c:v>46665.5</c:v>
                </c:pt>
                <c:pt idx="30">
                  <c:v>47687.5</c:v>
                </c:pt>
                <c:pt idx="31">
                  <c:v>48225.5</c:v>
                </c:pt>
                <c:pt idx="32">
                  <c:v>48295.5</c:v>
                </c:pt>
                <c:pt idx="33">
                  <c:v>48815.5</c:v>
                </c:pt>
                <c:pt idx="34">
                  <c:v>52633.5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6">
                  <c:v>0.16320365000137826</c:v>
                </c:pt>
                <c:pt idx="7">
                  <c:v>0.16320365000137826</c:v>
                </c:pt>
                <c:pt idx="8">
                  <c:v>0.16320365000137826</c:v>
                </c:pt>
                <c:pt idx="9">
                  <c:v>0.15667234999273205</c:v>
                </c:pt>
                <c:pt idx="24">
                  <c:v>0.10519614991062554</c:v>
                </c:pt>
                <c:pt idx="27">
                  <c:v>0.11459224999998696</c:v>
                </c:pt>
                <c:pt idx="32">
                  <c:v>7.1267350002017338E-2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A3-45DE-A3CF-12070662681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">
                    <c:v>0</c:v>
                  </c:pt>
                  <c:pt idx="4">
                    <c:v>0</c:v>
                  </c:pt>
                  <c:pt idx="6">
                    <c:v>0.01</c:v>
                  </c:pt>
                  <c:pt idx="8">
                    <c:v>0.01</c:v>
                  </c:pt>
                  <c:pt idx="9">
                    <c:v>2.5000000000000001E-3</c:v>
                  </c:pt>
                  <c:pt idx="10">
                    <c:v>0.01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8.3000000000000001E-3</c:v>
                  </c:pt>
                  <c:pt idx="19">
                    <c:v>1.6999999999999999E-3</c:v>
                  </c:pt>
                  <c:pt idx="20">
                    <c:v>2.5000000000000001E-3</c:v>
                  </c:pt>
                  <c:pt idx="21">
                    <c:v>2.0000000000000001E-4</c:v>
                  </c:pt>
                  <c:pt idx="22">
                    <c:v>2E-3</c:v>
                  </c:pt>
                  <c:pt idx="23">
                    <c:v>2.8999999999999998E-3</c:v>
                  </c:pt>
                  <c:pt idx="24">
                    <c:v>5.0000000000000001E-3</c:v>
                  </c:pt>
                  <c:pt idx="25">
                    <c:v>1.4E-3</c:v>
                  </c:pt>
                  <c:pt idx="27">
                    <c:v>8.0000000000000002E-3</c:v>
                  </c:pt>
                  <c:pt idx="28">
                    <c:v>4.0000000000000002E-4</c:v>
                  </c:pt>
                  <c:pt idx="29">
                    <c:v>3.0000000000000003E-4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">
                    <c:v>0</c:v>
                  </c:pt>
                  <c:pt idx="4">
                    <c:v>0</c:v>
                  </c:pt>
                  <c:pt idx="6">
                    <c:v>0.01</c:v>
                  </c:pt>
                  <c:pt idx="8">
                    <c:v>0.01</c:v>
                  </c:pt>
                  <c:pt idx="9">
                    <c:v>2.5000000000000001E-3</c:v>
                  </c:pt>
                  <c:pt idx="10">
                    <c:v>0.01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8.3000000000000001E-3</c:v>
                  </c:pt>
                  <c:pt idx="19">
                    <c:v>1.6999999999999999E-3</c:v>
                  </c:pt>
                  <c:pt idx="20">
                    <c:v>2.5000000000000001E-3</c:v>
                  </c:pt>
                  <c:pt idx="21">
                    <c:v>2.0000000000000001E-4</c:v>
                  </c:pt>
                  <c:pt idx="22">
                    <c:v>2E-3</c:v>
                  </c:pt>
                  <c:pt idx="23">
                    <c:v>2.8999999999999998E-3</c:v>
                  </c:pt>
                  <c:pt idx="24">
                    <c:v>5.0000000000000001E-3</c:v>
                  </c:pt>
                  <c:pt idx="25">
                    <c:v>1.4E-3</c:v>
                  </c:pt>
                  <c:pt idx="27">
                    <c:v>8.0000000000000002E-3</c:v>
                  </c:pt>
                  <c:pt idx="28">
                    <c:v>4.0000000000000002E-4</c:v>
                  </c:pt>
                  <c:pt idx="29">
                    <c:v>3.0000000000000003E-4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-2078</c:v>
                </c:pt>
                <c:pt idx="1">
                  <c:v>0</c:v>
                </c:pt>
                <c:pt idx="2">
                  <c:v>0.5</c:v>
                </c:pt>
                <c:pt idx="3">
                  <c:v>36699</c:v>
                </c:pt>
                <c:pt idx="4">
                  <c:v>37229.5</c:v>
                </c:pt>
                <c:pt idx="5">
                  <c:v>37229.5</c:v>
                </c:pt>
                <c:pt idx="6">
                  <c:v>37334.5</c:v>
                </c:pt>
                <c:pt idx="7">
                  <c:v>37334.5</c:v>
                </c:pt>
                <c:pt idx="8">
                  <c:v>37334.5</c:v>
                </c:pt>
                <c:pt idx="9">
                  <c:v>37945.5</c:v>
                </c:pt>
                <c:pt idx="10">
                  <c:v>37965.5</c:v>
                </c:pt>
                <c:pt idx="11">
                  <c:v>38438.5</c:v>
                </c:pt>
                <c:pt idx="12">
                  <c:v>38456.5</c:v>
                </c:pt>
                <c:pt idx="13">
                  <c:v>39475.5</c:v>
                </c:pt>
                <c:pt idx="14">
                  <c:v>39514.5</c:v>
                </c:pt>
                <c:pt idx="15">
                  <c:v>39526.5</c:v>
                </c:pt>
                <c:pt idx="16">
                  <c:v>41603.5</c:v>
                </c:pt>
                <c:pt idx="17">
                  <c:v>41654.5</c:v>
                </c:pt>
                <c:pt idx="18">
                  <c:v>42307.5</c:v>
                </c:pt>
                <c:pt idx="19">
                  <c:v>42334.5</c:v>
                </c:pt>
                <c:pt idx="20">
                  <c:v>42776.5</c:v>
                </c:pt>
                <c:pt idx="21">
                  <c:v>42781.5</c:v>
                </c:pt>
                <c:pt idx="22">
                  <c:v>42830.5</c:v>
                </c:pt>
                <c:pt idx="23">
                  <c:v>42854.5</c:v>
                </c:pt>
                <c:pt idx="24">
                  <c:v>43359.5</c:v>
                </c:pt>
                <c:pt idx="25">
                  <c:v>43867.5</c:v>
                </c:pt>
                <c:pt idx="26">
                  <c:v>43902</c:v>
                </c:pt>
                <c:pt idx="27">
                  <c:v>44892.5</c:v>
                </c:pt>
                <c:pt idx="28">
                  <c:v>46118.5</c:v>
                </c:pt>
                <c:pt idx="29">
                  <c:v>46665.5</c:v>
                </c:pt>
                <c:pt idx="30">
                  <c:v>47687.5</c:v>
                </c:pt>
                <c:pt idx="31">
                  <c:v>48225.5</c:v>
                </c:pt>
                <c:pt idx="32">
                  <c:v>48295.5</c:v>
                </c:pt>
                <c:pt idx="33">
                  <c:v>48815.5</c:v>
                </c:pt>
                <c:pt idx="34">
                  <c:v>52633.5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3">
                  <c:v>0.15765829999872949</c:v>
                </c:pt>
                <c:pt idx="4">
                  <c:v>0.15567514999565901</c:v>
                </c:pt>
                <c:pt idx="5">
                  <c:v>0.15567514999565901</c:v>
                </c:pt>
                <c:pt idx="11">
                  <c:v>0.15150045000336831</c:v>
                </c:pt>
                <c:pt idx="12">
                  <c:v>0.15027104999899166</c:v>
                </c:pt>
                <c:pt idx="13">
                  <c:v>0.13827334999950835</c:v>
                </c:pt>
                <c:pt idx="14">
                  <c:v>0.13620964999427088</c:v>
                </c:pt>
                <c:pt idx="15">
                  <c:v>0.13669004999974277</c:v>
                </c:pt>
                <c:pt idx="16">
                  <c:v>0.10863094999513123</c:v>
                </c:pt>
                <c:pt idx="17">
                  <c:v>0.11294764999911422</c:v>
                </c:pt>
                <c:pt idx="18">
                  <c:v>0.11204774999350775</c:v>
                </c:pt>
                <c:pt idx="23">
                  <c:v>0.10328764999576379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A3-45DE-A3CF-12070662681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">
                    <c:v>0</c:v>
                  </c:pt>
                  <c:pt idx="4">
                    <c:v>0</c:v>
                  </c:pt>
                  <c:pt idx="6">
                    <c:v>0.01</c:v>
                  </c:pt>
                  <c:pt idx="8">
                    <c:v>0.01</c:v>
                  </c:pt>
                  <c:pt idx="9">
                    <c:v>2.5000000000000001E-3</c:v>
                  </c:pt>
                  <c:pt idx="10">
                    <c:v>0.01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8.3000000000000001E-3</c:v>
                  </c:pt>
                  <c:pt idx="19">
                    <c:v>1.6999999999999999E-3</c:v>
                  </c:pt>
                  <c:pt idx="20">
                    <c:v>2.5000000000000001E-3</c:v>
                  </c:pt>
                  <c:pt idx="21">
                    <c:v>2.0000000000000001E-4</c:v>
                  </c:pt>
                  <c:pt idx="22">
                    <c:v>2E-3</c:v>
                  </c:pt>
                  <c:pt idx="23">
                    <c:v>2.8999999999999998E-3</c:v>
                  </c:pt>
                  <c:pt idx="24">
                    <c:v>5.0000000000000001E-3</c:v>
                  </c:pt>
                  <c:pt idx="25">
                    <c:v>1.4E-3</c:v>
                  </c:pt>
                  <c:pt idx="27">
                    <c:v>8.0000000000000002E-3</c:v>
                  </c:pt>
                  <c:pt idx="28">
                    <c:v>4.0000000000000002E-4</c:v>
                  </c:pt>
                  <c:pt idx="29">
                    <c:v>3.0000000000000003E-4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">
                    <c:v>0</c:v>
                  </c:pt>
                  <c:pt idx="4">
                    <c:v>0</c:v>
                  </c:pt>
                  <c:pt idx="6">
                    <c:v>0.01</c:v>
                  </c:pt>
                  <c:pt idx="8">
                    <c:v>0.01</c:v>
                  </c:pt>
                  <c:pt idx="9">
                    <c:v>2.5000000000000001E-3</c:v>
                  </c:pt>
                  <c:pt idx="10">
                    <c:v>0.01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8.3000000000000001E-3</c:v>
                  </c:pt>
                  <c:pt idx="19">
                    <c:v>1.6999999999999999E-3</c:v>
                  </c:pt>
                  <c:pt idx="20">
                    <c:v>2.5000000000000001E-3</c:v>
                  </c:pt>
                  <c:pt idx="21">
                    <c:v>2.0000000000000001E-4</c:v>
                  </c:pt>
                  <c:pt idx="22">
                    <c:v>2E-3</c:v>
                  </c:pt>
                  <c:pt idx="23">
                    <c:v>2.8999999999999998E-3</c:v>
                  </c:pt>
                  <c:pt idx="24">
                    <c:v>5.0000000000000001E-3</c:v>
                  </c:pt>
                  <c:pt idx="25">
                    <c:v>1.4E-3</c:v>
                  </c:pt>
                  <c:pt idx="27">
                    <c:v>8.0000000000000002E-3</c:v>
                  </c:pt>
                  <c:pt idx="28">
                    <c:v>4.0000000000000002E-4</c:v>
                  </c:pt>
                  <c:pt idx="29">
                    <c:v>3.0000000000000003E-4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-2078</c:v>
                </c:pt>
                <c:pt idx="1">
                  <c:v>0</c:v>
                </c:pt>
                <c:pt idx="2">
                  <c:v>0.5</c:v>
                </c:pt>
                <c:pt idx="3">
                  <c:v>36699</c:v>
                </c:pt>
                <c:pt idx="4">
                  <c:v>37229.5</c:v>
                </c:pt>
                <c:pt idx="5">
                  <c:v>37229.5</c:v>
                </c:pt>
                <c:pt idx="6">
                  <c:v>37334.5</c:v>
                </c:pt>
                <c:pt idx="7">
                  <c:v>37334.5</c:v>
                </c:pt>
                <c:pt idx="8">
                  <c:v>37334.5</c:v>
                </c:pt>
                <c:pt idx="9">
                  <c:v>37945.5</c:v>
                </c:pt>
                <c:pt idx="10">
                  <c:v>37965.5</c:v>
                </c:pt>
                <c:pt idx="11">
                  <c:v>38438.5</c:v>
                </c:pt>
                <c:pt idx="12">
                  <c:v>38456.5</c:v>
                </c:pt>
                <c:pt idx="13">
                  <c:v>39475.5</c:v>
                </c:pt>
                <c:pt idx="14">
                  <c:v>39514.5</c:v>
                </c:pt>
                <c:pt idx="15">
                  <c:v>39526.5</c:v>
                </c:pt>
                <c:pt idx="16">
                  <c:v>41603.5</c:v>
                </c:pt>
                <c:pt idx="17">
                  <c:v>41654.5</c:v>
                </c:pt>
                <c:pt idx="18">
                  <c:v>42307.5</c:v>
                </c:pt>
                <c:pt idx="19">
                  <c:v>42334.5</c:v>
                </c:pt>
                <c:pt idx="20">
                  <c:v>42776.5</c:v>
                </c:pt>
                <c:pt idx="21">
                  <c:v>42781.5</c:v>
                </c:pt>
                <c:pt idx="22">
                  <c:v>42830.5</c:v>
                </c:pt>
                <c:pt idx="23">
                  <c:v>42854.5</c:v>
                </c:pt>
                <c:pt idx="24">
                  <c:v>43359.5</c:v>
                </c:pt>
                <c:pt idx="25">
                  <c:v>43867.5</c:v>
                </c:pt>
                <c:pt idx="26">
                  <c:v>43902</c:v>
                </c:pt>
                <c:pt idx="27">
                  <c:v>44892.5</c:v>
                </c:pt>
                <c:pt idx="28">
                  <c:v>46118.5</c:v>
                </c:pt>
                <c:pt idx="29">
                  <c:v>46665.5</c:v>
                </c:pt>
                <c:pt idx="30">
                  <c:v>47687.5</c:v>
                </c:pt>
                <c:pt idx="31">
                  <c:v>48225.5</c:v>
                </c:pt>
                <c:pt idx="32">
                  <c:v>48295.5</c:v>
                </c:pt>
                <c:pt idx="33">
                  <c:v>48815.5</c:v>
                </c:pt>
                <c:pt idx="34">
                  <c:v>52633.5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19">
                  <c:v>0.10960364999482408</c:v>
                </c:pt>
                <c:pt idx="20">
                  <c:v>0.10749505000421777</c:v>
                </c:pt>
                <c:pt idx="21">
                  <c:v>0.10747355000057723</c:v>
                </c:pt>
                <c:pt idx="22">
                  <c:v>0.10851684999215649</c:v>
                </c:pt>
                <c:pt idx="25">
                  <c:v>0.10941974999877857</c:v>
                </c:pt>
                <c:pt idx="26">
                  <c:v>0.11409339999954682</c:v>
                </c:pt>
                <c:pt idx="28">
                  <c:v>9.6656450004957151E-2</c:v>
                </c:pt>
                <c:pt idx="29">
                  <c:v>8.8296350004384294E-2</c:v>
                </c:pt>
                <c:pt idx="30">
                  <c:v>7.3893749999115244E-2</c:v>
                </c:pt>
                <c:pt idx="31">
                  <c:v>7.3248349995992612E-2</c:v>
                </c:pt>
                <c:pt idx="33">
                  <c:v>6.617135000124108E-2</c:v>
                </c:pt>
                <c:pt idx="34">
                  <c:v>5.3381950005132239E-2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A3-45DE-A3CF-12070662681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">
                    <c:v>0</c:v>
                  </c:pt>
                  <c:pt idx="4">
                    <c:v>0</c:v>
                  </c:pt>
                  <c:pt idx="6">
                    <c:v>0.01</c:v>
                  </c:pt>
                  <c:pt idx="8">
                    <c:v>0.01</c:v>
                  </c:pt>
                  <c:pt idx="9">
                    <c:v>2.5000000000000001E-3</c:v>
                  </c:pt>
                  <c:pt idx="10">
                    <c:v>0.01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8.3000000000000001E-3</c:v>
                  </c:pt>
                  <c:pt idx="19">
                    <c:v>1.6999999999999999E-3</c:v>
                  </c:pt>
                  <c:pt idx="20">
                    <c:v>2.5000000000000001E-3</c:v>
                  </c:pt>
                  <c:pt idx="21">
                    <c:v>2.0000000000000001E-4</c:v>
                  </c:pt>
                  <c:pt idx="22">
                    <c:v>2E-3</c:v>
                  </c:pt>
                  <c:pt idx="23">
                    <c:v>2.8999999999999998E-3</c:v>
                  </c:pt>
                  <c:pt idx="24">
                    <c:v>5.0000000000000001E-3</c:v>
                  </c:pt>
                  <c:pt idx="25">
                    <c:v>1.4E-3</c:v>
                  </c:pt>
                  <c:pt idx="27">
                    <c:v>8.0000000000000002E-3</c:v>
                  </c:pt>
                  <c:pt idx="28">
                    <c:v>4.0000000000000002E-4</c:v>
                  </c:pt>
                  <c:pt idx="29">
                    <c:v>3.0000000000000003E-4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">
                    <c:v>0</c:v>
                  </c:pt>
                  <c:pt idx="4">
                    <c:v>0</c:v>
                  </c:pt>
                  <c:pt idx="6">
                    <c:v>0.01</c:v>
                  </c:pt>
                  <c:pt idx="8">
                    <c:v>0.01</c:v>
                  </c:pt>
                  <c:pt idx="9">
                    <c:v>2.5000000000000001E-3</c:v>
                  </c:pt>
                  <c:pt idx="10">
                    <c:v>0.01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8.3000000000000001E-3</c:v>
                  </c:pt>
                  <c:pt idx="19">
                    <c:v>1.6999999999999999E-3</c:v>
                  </c:pt>
                  <c:pt idx="20">
                    <c:v>2.5000000000000001E-3</c:v>
                  </c:pt>
                  <c:pt idx="21">
                    <c:v>2.0000000000000001E-4</c:v>
                  </c:pt>
                  <c:pt idx="22">
                    <c:v>2E-3</c:v>
                  </c:pt>
                  <c:pt idx="23">
                    <c:v>2.8999999999999998E-3</c:v>
                  </c:pt>
                  <c:pt idx="24">
                    <c:v>5.0000000000000001E-3</c:v>
                  </c:pt>
                  <c:pt idx="25">
                    <c:v>1.4E-3</c:v>
                  </c:pt>
                  <c:pt idx="27">
                    <c:v>8.0000000000000002E-3</c:v>
                  </c:pt>
                  <c:pt idx="28">
                    <c:v>4.0000000000000002E-4</c:v>
                  </c:pt>
                  <c:pt idx="29">
                    <c:v>3.0000000000000003E-4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-2078</c:v>
                </c:pt>
                <c:pt idx="1">
                  <c:v>0</c:v>
                </c:pt>
                <c:pt idx="2">
                  <c:v>0.5</c:v>
                </c:pt>
                <c:pt idx="3">
                  <c:v>36699</c:v>
                </c:pt>
                <c:pt idx="4">
                  <c:v>37229.5</c:v>
                </c:pt>
                <c:pt idx="5">
                  <c:v>37229.5</c:v>
                </c:pt>
                <c:pt idx="6">
                  <c:v>37334.5</c:v>
                </c:pt>
                <c:pt idx="7">
                  <c:v>37334.5</c:v>
                </c:pt>
                <c:pt idx="8">
                  <c:v>37334.5</c:v>
                </c:pt>
                <c:pt idx="9">
                  <c:v>37945.5</c:v>
                </c:pt>
                <c:pt idx="10">
                  <c:v>37965.5</c:v>
                </c:pt>
                <c:pt idx="11">
                  <c:v>38438.5</c:v>
                </c:pt>
                <c:pt idx="12">
                  <c:v>38456.5</c:v>
                </c:pt>
                <c:pt idx="13">
                  <c:v>39475.5</c:v>
                </c:pt>
                <c:pt idx="14">
                  <c:v>39514.5</c:v>
                </c:pt>
                <c:pt idx="15">
                  <c:v>39526.5</c:v>
                </c:pt>
                <c:pt idx="16">
                  <c:v>41603.5</c:v>
                </c:pt>
                <c:pt idx="17">
                  <c:v>41654.5</c:v>
                </c:pt>
                <c:pt idx="18">
                  <c:v>42307.5</c:v>
                </c:pt>
                <c:pt idx="19">
                  <c:v>42334.5</c:v>
                </c:pt>
                <c:pt idx="20">
                  <c:v>42776.5</c:v>
                </c:pt>
                <c:pt idx="21">
                  <c:v>42781.5</c:v>
                </c:pt>
                <c:pt idx="22">
                  <c:v>42830.5</c:v>
                </c:pt>
                <c:pt idx="23">
                  <c:v>42854.5</c:v>
                </c:pt>
                <c:pt idx="24">
                  <c:v>43359.5</c:v>
                </c:pt>
                <c:pt idx="25">
                  <c:v>43867.5</c:v>
                </c:pt>
                <c:pt idx="26">
                  <c:v>43902</c:v>
                </c:pt>
                <c:pt idx="27">
                  <c:v>44892.5</c:v>
                </c:pt>
                <c:pt idx="28">
                  <c:v>46118.5</c:v>
                </c:pt>
                <c:pt idx="29">
                  <c:v>46665.5</c:v>
                </c:pt>
                <c:pt idx="30">
                  <c:v>47687.5</c:v>
                </c:pt>
                <c:pt idx="31">
                  <c:v>48225.5</c:v>
                </c:pt>
                <c:pt idx="32">
                  <c:v>48295.5</c:v>
                </c:pt>
                <c:pt idx="33">
                  <c:v>48815.5</c:v>
                </c:pt>
                <c:pt idx="34">
                  <c:v>52633.5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A3-45DE-A3CF-12070662681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">
                    <c:v>0</c:v>
                  </c:pt>
                  <c:pt idx="4">
                    <c:v>0</c:v>
                  </c:pt>
                  <c:pt idx="6">
                    <c:v>0.01</c:v>
                  </c:pt>
                  <c:pt idx="8">
                    <c:v>0.01</c:v>
                  </c:pt>
                  <c:pt idx="9">
                    <c:v>2.5000000000000001E-3</c:v>
                  </c:pt>
                  <c:pt idx="10">
                    <c:v>0.01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8.3000000000000001E-3</c:v>
                  </c:pt>
                  <c:pt idx="19">
                    <c:v>1.6999999999999999E-3</c:v>
                  </c:pt>
                  <c:pt idx="20">
                    <c:v>2.5000000000000001E-3</c:v>
                  </c:pt>
                  <c:pt idx="21">
                    <c:v>2.0000000000000001E-4</c:v>
                  </c:pt>
                  <c:pt idx="22">
                    <c:v>2E-3</c:v>
                  </c:pt>
                  <c:pt idx="23">
                    <c:v>2.8999999999999998E-3</c:v>
                  </c:pt>
                  <c:pt idx="24">
                    <c:v>5.0000000000000001E-3</c:v>
                  </c:pt>
                  <c:pt idx="25">
                    <c:v>1.4E-3</c:v>
                  </c:pt>
                  <c:pt idx="27">
                    <c:v>8.0000000000000002E-3</c:v>
                  </c:pt>
                  <c:pt idx="28">
                    <c:v>4.0000000000000002E-4</c:v>
                  </c:pt>
                  <c:pt idx="29">
                    <c:v>3.0000000000000003E-4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">
                    <c:v>0</c:v>
                  </c:pt>
                  <c:pt idx="4">
                    <c:v>0</c:v>
                  </c:pt>
                  <c:pt idx="6">
                    <c:v>0.01</c:v>
                  </c:pt>
                  <c:pt idx="8">
                    <c:v>0.01</c:v>
                  </c:pt>
                  <c:pt idx="9">
                    <c:v>2.5000000000000001E-3</c:v>
                  </c:pt>
                  <c:pt idx="10">
                    <c:v>0.01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8.3000000000000001E-3</c:v>
                  </c:pt>
                  <c:pt idx="19">
                    <c:v>1.6999999999999999E-3</c:v>
                  </c:pt>
                  <c:pt idx="20">
                    <c:v>2.5000000000000001E-3</c:v>
                  </c:pt>
                  <c:pt idx="21">
                    <c:v>2.0000000000000001E-4</c:v>
                  </c:pt>
                  <c:pt idx="22">
                    <c:v>2E-3</c:v>
                  </c:pt>
                  <c:pt idx="23">
                    <c:v>2.8999999999999998E-3</c:v>
                  </c:pt>
                  <c:pt idx="24">
                    <c:v>5.0000000000000001E-3</c:v>
                  </c:pt>
                  <c:pt idx="25">
                    <c:v>1.4E-3</c:v>
                  </c:pt>
                  <c:pt idx="27">
                    <c:v>8.0000000000000002E-3</c:v>
                  </c:pt>
                  <c:pt idx="28">
                    <c:v>4.0000000000000002E-4</c:v>
                  </c:pt>
                  <c:pt idx="29">
                    <c:v>3.0000000000000003E-4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-2078</c:v>
                </c:pt>
                <c:pt idx="1">
                  <c:v>0</c:v>
                </c:pt>
                <c:pt idx="2">
                  <c:v>0.5</c:v>
                </c:pt>
                <c:pt idx="3">
                  <c:v>36699</c:v>
                </c:pt>
                <c:pt idx="4">
                  <c:v>37229.5</c:v>
                </c:pt>
                <c:pt idx="5">
                  <c:v>37229.5</c:v>
                </c:pt>
                <c:pt idx="6">
                  <c:v>37334.5</c:v>
                </c:pt>
                <c:pt idx="7">
                  <c:v>37334.5</c:v>
                </c:pt>
                <c:pt idx="8">
                  <c:v>37334.5</c:v>
                </c:pt>
                <c:pt idx="9">
                  <c:v>37945.5</c:v>
                </c:pt>
                <c:pt idx="10">
                  <c:v>37965.5</c:v>
                </c:pt>
                <c:pt idx="11">
                  <c:v>38438.5</c:v>
                </c:pt>
                <c:pt idx="12">
                  <c:v>38456.5</c:v>
                </c:pt>
                <c:pt idx="13">
                  <c:v>39475.5</c:v>
                </c:pt>
                <c:pt idx="14">
                  <c:v>39514.5</c:v>
                </c:pt>
                <c:pt idx="15">
                  <c:v>39526.5</c:v>
                </c:pt>
                <c:pt idx="16">
                  <c:v>41603.5</c:v>
                </c:pt>
                <c:pt idx="17">
                  <c:v>41654.5</c:v>
                </c:pt>
                <c:pt idx="18">
                  <c:v>42307.5</c:v>
                </c:pt>
                <c:pt idx="19">
                  <c:v>42334.5</c:v>
                </c:pt>
                <c:pt idx="20">
                  <c:v>42776.5</c:v>
                </c:pt>
                <c:pt idx="21">
                  <c:v>42781.5</c:v>
                </c:pt>
                <c:pt idx="22">
                  <c:v>42830.5</c:v>
                </c:pt>
                <c:pt idx="23">
                  <c:v>42854.5</c:v>
                </c:pt>
                <c:pt idx="24">
                  <c:v>43359.5</c:v>
                </c:pt>
                <c:pt idx="25">
                  <c:v>43867.5</c:v>
                </c:pt>
                <c:pt idx="26">
                  <c:v>43902</c:v>
                </c:pt>
                <c:pt idx="27">
                  <c:v>44892.5</c:v>
                </c:pt>
                <c:pt idx="28">
                  <c:v>46118.5</c:v>
                </c:pt>
                <c:pt idx="29">
                  <c:v>46665.5</c:v>
                </c:pt>
                <c:pt idx="30">
                  <c:v>47687.5</c:v>
                </c:pt>
                <c:pt idx="31">
                  <c:v>48225.5</c:v>
                </c:pt>
                <c:pt idx="32">
                  <c:v>48295.5</c:v>
                </c:pt>
                <c:pt idx="33">
                  <c:v>48815.5</c:v>
                </c:pt>
                <c:pt idx="34">
                  <c:v>52633.5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A3-45DE-A3CF-12070662681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">
                    <c:v>0</c:v>
                  </c:pt>
                  <c:pt idx="4">
                    <c:v>0</c:v>
                  </c:pt>
                  <c:pt idx="6">
                    <c:v>0.01</c:v>
                  </c:pt>
                  <c:pt idx="8">
                    <c:v>0.01</c:v>
                  </c:pt>
                  <c:pt idx="9">
                    <c:v>2.5000000000000001E-3</c:v>
                  </c:pt>
                  <c:pt idx="10">
                    <c:v>0.01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8.3000000000000001E-3</c:v>
                  </c:pt>
                  <c:pt idx="19">
                    <c:v>1.6999999999999999E-3</c:v>
                  </c:pt>
                  <c:pt idx="20">
                    <c:v>2.5000000000000001E-3</c:v>
                  </c:pt>
                  <c:pt idx="21">
                    <c:v>2.0000000000000001E-4</c:v>
                  </c:pt>
                  <c:pt idx="22">
                    <c:v>2E-3</c:v>
                  </c:pt>
                  <c:pt idx="23">
                    <c:v>2.8999999999999998E-3</c:v>
                  </c:pt>
                  <c:pt idx="24">
                    <c:v>5.0000000000000001E-3</c:v>
                  </c:pt>
                  <c:pt idx="25">
                    <c:v>1.4E-3</c:v>
                  </c:pt>
                  <c:pt idx="27">
                    <c:v>8.0000000000000002E-3</c:v>
                  </c:pt>
                  <c:pt idx="28">
                    <c:v>4.0000000000000002E-4</c:v>
                  </c:pt>
                  <c:pt idx="29">
                    <c:v>3.0000000000000003E-4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">
                    <c:v>0</c:v>
                  </c:pt>
                  <c:pt idx="4">
                    <c:v>0</c:v>
                  </c:pt>
                  <c:pt idx="6">
                    <c:v>0.01</c:v>
                  </c:pt>
                  <c:pt idx="8">
                    <c:v>0.01</c:v>
                  </c:pt>
                  <c:pt idx="9">
                    <c:v>2.5000000000000001E-3</c:v>
                  </c:pt>
                  <c:pt idx="10">
                    <c:v>0.01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8.3000000000000001E-3</c:v>
                  </c:pt>
                  <c:pt idx="19">
                    <c:v>1.6999999999999999E-3</c:v>
                  </c:pt>
                  <c:pt idx="20">
                    <c:v>2.5000000000000001E-3</c:v>
                  </c:pt>
                  <c:pt idx="21">
                    <c:v>2.0000000000000001E-4</c:v>
                  </c:pt>
                  <c:pt idx="22">
                    <c:v>2E-3</c:v>
                  </c:pt>
                  <c:pt idx="23">
                    <c:v>2.8999999999999998E-3</c:v>
                  </c:pt>
                  <c:pt idx="24">
                    <c:v>5.0000000000000001E-3</c:v>
                  </c:pt>
                  <c:pt idx="25">
                    <c:v>1.4E-3</c:v>
                  </c:pt>
                  <c:pt idx="27">
                    <c:v>8.0000000000000002E-3</c:v>
                  </c:pt>
                  <c:pt idx="28">
                    <c:v>4.0000000000000002E-4</c:v>
                  </c:pt>
                  <c:pt idx="29">
                    <c:v>3.0000000000000003E-4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-2078</c:v>
                </c:pt>
                <c:pt idx="1">
                  <c:v>0</c:v>
                </c:pt>
                <c:pt idx="2">
                  <c:v>0.5</c:v>
                </c:pt>
                <c:pt idx="3">
                  <c:v>36699</c:v>
                </c:pt>
                <c:pt idx="4">
                  <c:v>37229.5</c:v>
                </c:pt>
                <c:pt idx="5">
                  <c:v>37229.5</c:v>
                </c:pt>
                <c:pt idx="6">
                  <c:v>37334.5</c:v>
                </c:pt>
                <c:pt idx="7">
                  <c:v>37334.5</c:v>
                </c:pt>
                <c:pt idx="8">
                  <c:v>37334.5</c:v>
                </c:pt>
                <c:pt idx="9">
                  <c:v>37945.5</c:v>
                </c:pt>
                <c:pt idx="10">
                  <c:v>37965.5</c:v>
                </c:pt>
                <c:pt idx="11">
                  <c:v>38438.5</c:v>
                </c:pt>
                <c:pt idx="12">
                  <c:v>38456.5</c:v>
                </c:pt>
                <c:pt idx="13">
                  <c:v>39475.5</c:v>
                </c:pt>
                <c:pt idx="14">
                  <c:v>39514.5</c:v>
                </c:pt>
                <c:pt idx="15">
                  <c:v>39526.5</c:v>
                </c:pt>
                <c:pt idx="16">
                  <c:v>41603.5</c:v>
                </c:pt>
                <c:pt idx="17">
                  <c:v>41654.5</c:v>
                </c:pt>
                <c:pt idx="18">
                  <c:v>42307.5</c:v>
                </c:pt>
                <c:pt idx="19">
                  <c:v>42334.5</c:v>
                </c:pt>
                <c:pt idx="20">
                  <c:v>42776.5</c:v>
                </c:pt>
                <c:pt idx="21">
                  <c:v>42781.5</c:v>
                </c:pt>
                <c:pt idx="22">
                  <c:v>42830.5</c:v>
                </c:pt>
                <c:pt idx="23">
                  <c:v>42854.5</c:v>
                </c:pt>
                <c:pt idx="24">
                  <c:v>43359.5</c:v>
                </c:pt>
                <c:pt idx="25">
                  <c:v>43867.5</c:v>
                </c:pt>
                <c:pt idx="26">
                  <c:v>43902</c:v>
                </c:pt>
                <c:pt idx="27">
                  <c:v>44892.5</c:v>
                </c:pt>
                <c:pt idx="28">
                  <c:v>46118.5</c:v>
                </c:pt>
                <c:pt idx="29">
                  <c:v>46665.5</c:v>
                </c:pt>
                <c:pt idx="30">
                  <c:v>47687.5</c:v>
                </c:pt>
                <c:pt idx="31">
                  <c:v>48225.5</c:v>
                </c:pt>
                <c:pt idx="32">
                  <c:v>48295.5</c:v>
                </c:pt>
                <c:pt idx="33">
                  <c:v>48815.5</c:v>
                </c:pt>
                <c:pt idx="34">
                  <c:v>52633.5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A3-45DE-A3CF-12070662681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-2078</c:v>
                </c:pt>
                <c:pt idx="1">
                  <c:v>0</c:v>
                </c:pt>
                <c:pt idx="2">
                  <c:v>0.5</c:v>
                </c:pt>
                <c:pt idx="3">
                  <c:v>36699</c:v>
                </c:pt>
                <c:pt idx="4">
                  <c:v>37229.5</c:v>
                </c:pt>
                <c:pt idx="5">
                  <c:v>37229.5</c:v>
                </c:pt>
                <c:pt idx="6">
                  <c:v>37334.5</c:v>
                </c:pt>
                <c:pt idx="7">
                  <c:v>37334.5</c:v>
                </c:pt>
                <c:pt idx="8">
                  <c:v>37334.5</c:v>
                </c:pt>
                <c:pt idx="9">
                  <c:v>37945.5</c:v>
                </c:pt>
                <c:pt idx="10">
                  <c:v>37965.5</c:v>
                </c:pt>
                <c:pt idx="11">
                  <c:v>38438.5</c:v>
                </c:pt>
                <c:pt idx="12">
                  <c:v>38456.5</c:v>
                </c:pt>
                <c:pt idx="13">
                  <c:v>39475.5</c:v>
                </c:pt>
                <c:pt idx="14">
                  <c:v>39514.5</c:v>
                </c:pt>
                <c:pt idx="15">
                  <c:v>39526.5</c:v>
                </c:pt>
                <c:pt idx="16">
                  <c:v>41603.5</c:v>
                </c:pt>
                <c:pt idx="17">
                  <c:v>41654.5</c:v>
                </c:pt>
                <c:pt idx="18">
                  <c:v>42307.5</c:v>
                </c:pt>
                <c:pt idx="19">
                  <c:v>42334.5</c:v>
                </c:pt>
                <c:pt idx="20">
                  <c:v>42776.5</c:v>
                </c:pt>
                <c:pt idx="21">
                  <c:v>42781.5</c:v>
                </c:pt>
                <c:pt idx="22">
                  <c:v>42830.5</c:v>
                </c:pt>
                <c:pt idx="23">
                  <c:v>42854.5</c:v>
                </c:pt>
                <c:pt idx="24">
                  <c:v>43359.5</c:v>
                </c:pt>
                <c:pt idx="25">
                  <c:v>43867.5</c:v>
                </c:pt>
                <c:pt idx="26">
                  <c:v>43902</c:v>
                </c:pt>
                <c:pt idx="27">
                  <c:v>44892.5</c:v>
                </c:pt>
                <c:pt idx="28">
                  <c:v>46118.5</c:v>
                </c:pt>
                <c:pt idx="29">
                  <c:v>46665.5</c:v>
                </c:pt>
                <c:pt idx="30">
                  <c:v>47687.5</c:v>
                </c:pt>
                <c:pt idx="31">
                  <c:v>48225.5</c:v>
                </c:pt>
                <c:pt idx="32">
                  <c:v>48295.5</c:v>
                </c:pt>
                <c:pt idx="33">
                  <c:v>48815.5</c:v>
                </c:pt>
                <c:pt idx="34">
                  <c:v>52633.5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0.4276039745052379</c:v>
                </c:pt>
                <c:pt idx="1">
                  <c:v>0.41303631483150982</c:v>
                </c:pt>
                <c:pt idx="2">
                  <c:v>0.41303280961984629</c:v>
                </c:pt>
                <c:pt idx="3">
                  <c:v>0.1557607891500149</c:v>
                </c:pt>
                <c:pt idx="4">
                  <c:v>0.15204175957498467</c:v>
                </c:pt>
                <c:pt idx="5">
                  <c:v>0.15204175957498467</c:v>
                </c:pt>
                <c:pt idx="6">
                  <c:v>0.15130566512563848</c:v>
                </c:pt>
                <c:pt idx="7">
                  <c:v>0.15130566512563848</c:v>
                </c:pt>
                <c:pt idx="8">
                  <c:v>0.15130566512563848</c:v>
                </c:pt>
                <c:pt idx="9">
                  <c:v>0.14702229647277615</c:v>
                </c:pt>
                <c:pt idx="10">
                  <c:v>0.14688208800623404</c:v>
                </c:pt>
                <c:pt idx="11">
                  <c:v>0.14356615777251247</c:v>
                </c:pt>
                <c:pt idx="12">
                  <c:v>0.14343997015262455</c:v>
                </c:pt>
                <c:pt idx="13">
                  <c:v>0.13629634878230268</c:v>
                </c:pt>
                <c:pt idx="14">
                  <c:v>0.13602294227254547</c:v>
                </c:pt>
                <c:pt idx="15">
                  <c:v>0.13593881719262019</c:v>
                </c:pt>
                <c:pt idx="16">
                  <c:v>0.12137816794221923</c:v>
                </c:pt>
                <c:pt idx="17">
                  <c:v>0.12102063635253679</c:v>
                </c:pt>
                <c:pt idx="18">
                  <c:v>0.11644282991993599</c:v>
                </c:pt>
                <c:pt idx="19">
                  <c:v>0.11625354849010411</c:v>
                </c:pt>
                <c:pt idx="20">
                  <c:v>0.11315494137952287</c:v>
                </c:pt>
                <c:pt idx="21">
                  <c:v>0.11311988926288735</c:v>
                </c:pt>
                <c:pt idx="22">
                  <c:v>0.11277637851985911</c:v>
                </c:pt>
                <c:pt idx="23">
                  <c:v>0.11260812836000855</c:v>
                </c:pt>
                <c:pt idx="24">
                  <c:v>0.1090678645798196</c:v>
                </c:pt>
                <c:pt idx="25">
                  <c:v>0.10550656952964932</c:v>
                </c:pt>
                <c:pt idx="26">
                  <c:v>0.10526470992486409</c:v>
                </c:pt>
                <c:pt idx="27">
                  <c:v>9.8320885619364751E-2</c:v>
                </c:pt>
                <c:pt idx="28">
                  <c:v>8.9726106620331758E-2</c:v>
                </c:pt>
                <c:pt idx="29">
                  <c:v>8.5891405060404269E-2</c:v>
                </c:pt>
                <c:pt idx="30">
                  <c:v>7.8726752420101076E-2</c:v>
                </c:pt>
                <c:pt idx="31">
                  <c:v>7.4955144670117546E-2</c:v>
                </c:pt>
                <c:pt idx="32">
                  <c:v>7.4464415037220066E-2</c:v>
                </c:pt>
                <c:pt idx="33">
                  <c:v>7.0818994907124511E-2</c:v>
                </c:pt>
                <c:pt idx="34">
                  <c:v>4.4053198644230518E-2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A3-45DE-A3CF-120706626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109536"/>
        <c:axId val="1"/>
      </c:scatterChart>
      <c:valAx>
        <c:axId val="139109536"/>
        <c:scaling>
          <c:orientation val="minMax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109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55428915488954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peg - O-C Diagr.</a:t>
            </a:r>
          </a:p>
        </c:rich>
      </c:tx>
      <c:layout>
        <c:manualLayout>
          <c:xMode val="edge"/>
          <c:yMode val="edge"/>
          <c:x val="0.3806451612903225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7096774193549"/>
          <c:y val="0.1458966565349544"/>
          <c:w val="0.81290322580645158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-2078</c:v>
                </c:pt>
                <c:pt idx="1">
                  <c:v>0</c:v>
                </c:pt>
                <c:pt idx="2">
                  <c:v>0.5</c:v>
                </c:pt>
                <c:pt idx="3">
                  <c:v>36699</c:v>
                </c:pt>
                <c:pt idx="4">
                  <c:v>37229.5</c:v>
                </c:pt>
                <c:pt idx="5">
                  <c:v>37229.5</c:v>
                </c:pt>
                <c:pt idx="6">
                  <c:v>37334.5</c:v>
                </c:pt>
                <c:pt idx="7">
                  <c:v>37334.5</c:v>
                </c:pt>
                <c:pt idx="8">
                  <c:v>37334.5</c:v>
                </c:pt>
                <c:pt idx="9">
                  <c:v>37945.5</c:v>
                </c:pt>
                <c:pt idx="10">
                  <c:v>37965.5</c:v>
                </c:pt>
                <c:pt idx="11">
                  <c:v>38438.5</c:v>
                </c:pt>
                <c:pt idx="12">
                  <c:v>38456.5</c:v>
                </c:pt>
                <c:pt idx="13">
                  <c:v>39475.5</c:v>
                </c:pt>
                <c:pt idx="14">
                  <c:v>39514.5</c:v>
                </c:pt>
                <c:pt idx="15">
                  <c:v>39526.5</c:v>
                </c:pt>
                <c:pt idx="16">
                  <c:v>41603.5</c:v>
                </c:pt>
                <c:pt idx="17">
                  <c:v>41654.5</c:v>
                </c:pt>
                <c:pt idx="18">
                  <c:v>42307.5</c:v>
                </c:pt>
                <c:pt idx="19">
                  <c:v>42334.5</c:v>
                </c:pt>
                <c:pt idx="20">
                  <c:v>42776.5</c:v>
                </c:pt>
                <c:pt idx="21">
                  <c:v>42781.5</c:v>
                </c:pt>
                <c:pt idx="22">
                  <c:v>42830.5</c:v>
                </c:pt>
                <c:pt idx="23">
                  <c:v>42854.5</c:v>
                </c:pt>
                <c:pt idx="24">
                  <c:v>43359.5</c:v>
                </c:pt>
                <c:pt idx="25">
                  <c:v>43867.5</c:v>
                </c:pt>
                <c:pt idx="26">
                  <c:v>43902</c:v>
                </c:pt>
                <c:pt idx="27">
                  <c:v>44892.5</c:v>
                </c:pt>
                <c:pt idx="28">
                  <c:v>46118.5</c:v>
                </c:pt>
                <c:pt idx="29">
                  <c:v>46665.5</c:v>
                </c:pt>
                <c:pt idx="30">
                  <c:v>47687.5</c:v>
                </c:pt>
                <c:pt idx="31">
                  <c:v>48225.5</c:v>
                </c:pt>
                <c:pt idx="32">
                  <c:v>48295.5</c:v>
                </c:pt>
                <c:pt idx="33">
                  <c:v>48815.5</c:v>
                </c:pt>
                <c:pt idx="34">
                  <c:v>52633.5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1.8327399997360772E-2</c:v>
                </c:pt>
                <c:pt idx="1">
                  <c:v>0</c:v>
                </c:pt>
                <c:pt idx="2">
                  <c:v>3.3315849999780767E-2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A5-4403-B950-6D94FE7BCAFB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">
                    <c:v>0</c:v>
                  </c:pt>
                  <c:pt idx="4">
                    <c:v>0</c:v>
                  </c:pt>
                  <c:pt idx="6">
                    <c:v>0.01</c:v>
                  </c:pt>
                  <c:pt idx="8">
                    <c:v>0.01</c:v>
                  </c:pt>
                  <c:pt idx="9">
                    <c:v>2.5000000000000001E-3</c:v>
                  </c:pt>
                  <c:pt idx="10">
                    <c:v>0.01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8.3000000000000001E-3</c:v>
                  </c:pt>
                  <c:pt idx="19">
                    <c:v>1.6999999999999999E-3</c:v>
                  </c:pt>
                  <c:pt idx="20">
                    <c:v>2.5000000000000001E-3</c:v>
                  </c:pt>
                  <c:pt idx="21">
                    <c:v>2.0000000000000001E-4</c:v>
                  </c:pt>
                  <c:pt idx="22">
                    <c:v>2E-3</c:v>
                  </c:pt>
                  <c:pt idx="23">
                    <c:v>2.8999999999999998E-3</c:v>
                  </c:pt>
                  <c:pt idx="24">
                    <c:v>5.0000000000000001E-3</c:v>
                  </c:pt>
                  <c:pt idx="25">
                    <c:v>1.4E-3</c:v>
                  </c:pt>
                  <c:pt idx="27">
                    <c:v>8.0000000000000002E-3</c:v>
                  </c:pt>
                  <c:pt idx="28">
                    <c:v>4.0000000000000002E-4</c:v>
                  </c:pt>
                  <c:pt idx="29">
                    <c:v>3.0000000000000003E-4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">
                    <c:v>0</c:v>
                  </c:pt>
                  <c:pt idx="4">
                    <c:v>0</c:v>
                  </c:pt>
                  <c:pt idx="6">
                    <c:v>0.01</c:v>
                  </c:pt>
                  <c:pt idx="8">
                    <c:v>0.01</c:v>
                  </c:pt>
                  <c:pt idx="9">
                    <c:v>2.5000000000000001E-3</c:v>
                  </c:pt>
                  <c:pt idx="10">
                    <c:v>0.01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8.3000000000000001E-3</c:v>
                  </c:pt>
                  <c:pt idx="19">
                    <c:v>1.6999999999999999E-3</c:v>
                  </c:pt>
                  <c:pt idx="20">
                    <c:v>2.5000000000000001E-3</c:v>
                  </c:pt>
                  <c:pt idx="21">
                    <c:v>2.0000000000000001E-4</c:v>
                  </c:pt>
                  <c:pt idx="22">
                    <c:v>2E-3</c:v>
                  </c:pt>
                  <c:pt idx="23">
                    <c:v>2.8999999999999998E-3</c:v>
                  </c:pt>
                  <c:pt idx="24">
                    <c:v>5.0000000000000001E-3</c:v>
                  </c:pt>
                  <c:pt idx="25">
                    <c:v>1.4E-3</c:v>
                  </c:pt>
                  <c:pt idx="27">
                    <c:v>8.0000000000000002E-3</c:v>
                  </c:pt>
                  <c:pt idx="28">
                    <c:v>4.0000000000000002E-4</c:v>
                  </c:pt>
                  <c:pt idx="29">
                    <c:v>3.0000000000000003E-4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-2078</c:v>
                </c:pt>
                <c:pt idx="1">
                  <c:v>0</c:v>
                </c:pt>
                <c:pt idx="2">
                  <c:v>0.5</c:v>
                </c:pt>
                <c:pt idx="3">
                  <c:v>36699</c:v>
                </c:pt>
                <c:pt idx="4">
                  <c:v>37229.5</c:v>
                </c:pt>
                <c:pt idx="5">
                  <c:v>37229.5</c:v>
                </c:pt>
                <c:pt idx="6">
                  <c:v>37334.5</c:v>
                </c:pt>
                <c:pt idx="7">
                  <c:v>37334.5</c:v>
                </c:pt>
                <c:pt idx="8">
                  <c:v>37334.5</c:v>
                </c:pt>
                <c:pt idx="9">
                  <c:v>37945.5</c:v>
                </c:pt>
                <c:pt idx="10">
                  <c:v>37965.5</c:v>
                </c:pt>
                <c:pt idx="11">
                  <c:v>38438.5</c:v>
                </c:pt>
                <c:pt idx="12">
                  <c:v>38456.5</c:v>
                </c:pt>
                <c:pt idx="13">
                  <c:v>39475.5</c:v>
                </c:pt>
                <c:pt idx="14">
                  <c:v>39514.5</c:v>
                </c:pt>
                <c:pt idx="15">
                  <c:v>39526.5</c:v>
                </c:pt>
                <c:pt idx="16">
                  <c:v>41603.5</c:v>
                </c:pt>
                <c:pt idx="17">
                  <c:v>41654.5</c:v>
                </c:pt>
                <c:pt idx="18">
                  <c:v>42307.5</c:v>
                </c:pt>
                <c:pt idx="19">
                  <c:v>42334.5</c:v>
                </c:pt>
                <c:pt idx="20">
                  <c:v>42776.5</c:v>
                </c:pt>
                <c:pt idx="21">
                  <c:v>42781.5</c:v>
                </c:pt>
                <c:pt idx="22">
                  <c:v>42830.5</c:v>
                </c:pt>
                <c:pt idx="23">
                  <c:v>42854.5</c:v>
                </c:pt>
                <c:pt idx="24">
                  <c:v>43359.5</c:v>
                </c:pt>
                <c:pt idx="25">
                  <c:v>43867.5</c:v>
                </c:pt>
                <c:pt idx="26">
                  <c:v>43902</c:v>
                </c:pt>
                <c:pt idx="27">
                  <c:v>44892.5</c:v>
                </c:pt>
                <c:pt idx="28">
                  <c:v>46118.5</c:v>
                </c:pt>
                <c:pt idx="29">
                  <c:v>46665.5</c:v>
                </c:pt>
                <c:pt idx="30">
                  <c:v>47687.5</c:v>
                </c:pt>
                <c:pt idx="31">
                  <c:v>48225.5</c:v>
                </c:pt>
                <c:pt idx="32">
                  <c:v>48295.5</c:v>
                </c:pt>
                <c:pt idx="33">
                  <c:v>48815.5</c:v>
                </c:pt>
                <c:pt idx="34">
                  <c:v>52633.5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6">
                  <c:v>0.16320365000137826</c:v>
                </c:pt>
                <c:pt idx="7">
                  <c:v>0.16320365000137826</c:v>
                </c:pt>
                <c:pt idx="8">
                  <c:v>0.16320365000137826</c:v>
                </c:pt>
                <c:pt idx="9">
                  <c:v>0.15667234999273205</c:v>
                </c:pt>
                <c:pt idx="24">
                  <c:v>0.10519614991062554</c:v>
                </c:pt>
                <c:pt idx="27">
                  <c:v>0.11459224999998696</c:v>
                </c:pt>
                <c:pt idx="32">
                  <c:v>7.1267350002017338E-2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A5-4403-B950-6D94FE7BCAF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">
                    <c:v>0</c:v>
                  </c:pt>
                  <c:pt idx="4">
                    <c:v>0</c:v>
                  </c:pt>
                  <c:pt idx="6">
                    <c:v>0.01</c:v>
                  </c:pt>
                  <c:pt idx="8">
                    <c:v>0.01</c:v>
                  </c:pt>
                  <c:pt idx="9">
                    <c:v>2.5000000000000001E-3</c:v>
                  </c:pt>
                  <c:pt idx="10">
                    <c:v>0.01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8.3000000000000001E-3</c:v>
                  </c:pt>
                  <c:pt idx="19">
                    <c:v>1.6999999999999999E-3</c:v>
                  </c:pt>
                  <c:pt idx="20">
                    <c:v>2.5000000000000001E-3</c:v>
                  </c:pt>
                  <c:pt idx="21">
                    <c:v>2.0000000000000001E-4</c:v>
                  </c:pt>
                  <c:pt idx="22">
                    <c:v>2E-3</c:v>
                  </c:pt>
                  <c:pt idx="23">
                    <c:v>2.8999999999999998E-3</c:v>
                  </c:pt>
                  <c:pt idx="24">
                    <c:v>5.0000000000000001E-3</c:v>
                  </c:pt>
                  <c:pt idx="25">
                    <c:v>1.4E-3</c:v>
                  </c:pt>
                  <c:pt idx="27">
                    <c:v>8.0000000000000002E-3</c:v>
                  </c:pt>
                  <c:pt idx="28">
                    <c:v>4.0000000000000002E-4</c:v>
                  </c:pt>
                  <c:pt idx="29">
                    <c:v>3.0000000000000003E-4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">
                    <c:v>0</c:v>
                  </c:pt>
                  <c:pt idx="4">
                    <c:v>0</c:v>
                  </c:pt>
                  <c:pt idx="6">
                    <c:v>0.01</c:v>
                  </c:pt>
                  <c:pt idx="8">
                    <c:v>0.01</c:v>
                  </c:pt>
                  <c:pt idx="9">
                    <c:v>2.5000000000000001E-3</c:v>
                  </c:pt>
                  <c:pt idx="10">
                    <c:v>0.01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8.3000000000000001E-3</c:v>
                  </c:pt>
                  <c:pt idx="19">
                    <c:v>1.6999999999999999E-3</c:v>
                  </c:pt>
                  <c:pt idx="20">
                    <c:v>2.5000000000000001E-3</c:v>
                  </c:pt>
                  <c:pt idx="21">
                    <c:v>2.0000000000000001E-4</c:v>
                  </c:pt>
                  <c:pt idx="22">
                    <c:v>2E-3</c:v>
                  </c:pt>
                  <c:pt idx="23">
                    <c:v>2.8999999999999998E-3</c:v>
                  </c:pt>
                  <c:pt idx="24">
                    <c:v>5.0000000000000001E-3</c:v>
                  </c:pt>
                  <c:pt idx="25">
                    <c:v>1.4E-3</c:v>
                  </c:pt>
                  <c:pt idx="27">
                    <c:v>8.0000000000000002E-3</c:v>
                  </c:pt>
                  <c:pt idx="28">
                    <c:v>4.0000000000000002E-4</c:v>
                  </c:pt>
                  <c:pt idx="29">
                    <c:v>3.0000000000000003E-4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-2078</c:v>
                </c:pt>
                <c:pt idx="1">
                  <c:v>0</c:v>
                </c:pt>
                <c:pt idx="2">
                  <c:v>0.5</c:v>
                </c:pt>
                <c:pt idx="3">
                  <c:v>36699</c:v>
                </c:pt>
                <c:pt idx="4">
                  <c:v>37229.5</c:v>
                </c:pt>
                <c:pt idx="5">
                  <c:v>37229.5</c:v>
                </c:pt>
                <c:pt idx="6">
                  <c:v>37334.5</c:v>
                </c:pt>
                <c:pt idx="7">
                  <c:v>37334.5</c:v>
                </c:pt>
                <c:pt idx="8">
                  <c:v>37334.5</c:v>
                </c:pt>
                <c:pt idx="9">
                  <c:v>37945.5</c:v>
                </c:pt>
                <c:pt idx="10">
                  <c:v>37965.5</c:v>
                </c:pt>
                <c:pt idx="11">
                  <c:v>38438.5</c:v>
                </c:pt>
                <c:pt idx="12">
                  <c:v>38456.5</c:v>
                </c:pt>
                <c:pt idx="13">
                  <c:v>39475.5</c:v>
                </c:pt>
                <c:pt idx="14">
                  <c:v>39514.5</c:v>
                </c:pt>
                <c:pt idx="15">
                  <c:v>39526.5</c:v>
                </c:pt>
                <c:pt idx="16">
                  <c:v>41603.5</c:v>
                </c:pt>
                <c:pt idx="17">
                  <c:v>41654.5</c:v>
                </c:pt>
                <c:pt idx="18">
                  <c:v>42307.5</c:v>
                </c:pt>
                <c:pt idx="19">
                  <c:v>42334.5</c:v>
                </c:pt>
                <c:pt idx="20">
                  <c:v>42776.5</c:v>
                </c:pt>
                <c:pt idx="21">
                  <c:v>42781.5</c:v>
                </c:pt>
                <c:pt idx="22">
                  <c:v>42830.5</c:v>
                </c:pt>
                <c:pt idx="23">
                  <c:v>42854.5</c:v>
                </c:pt>
                <c:pt idx="24">
                  <c:v>43359.5</c:v>
                </c:pt>
                <c:pt idx="25">
                  <c:v>43867.5</c:v>
                </c:pt>
                <c:pt idx="26">
                  <c:v>43902</c:v>
                </c:pt>
                <c:pt idx="27">
                  <c:v>44892.5</c:v>
                </c:pt>
                <c:pt idx="28">
                  <c:v>46118.5</c:v>
                </c:pt>
                <c:pt idx="29">
                  <c:v>46665.5</c:v>
                </c:pt>
                <c:pt idx="30">
                  <c:v>47687.5</c:v>
                </c:pt>
                <c:pt idx="31">
                  <c:v>48225.5</c:v>
                </c:pt>
                <c:pt idx="32">
                  <c:v>48295.5</c:v>
                </c:pt>
                <c:pt idx="33">
                  <c:v>48815.5</c:v>
                </c:pt>
                <c:pt idx="34">
                  <c:v>52633.5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3">
                  <c:v>0.15765829999872949</c:v>
                </c:pt>
                <c:pt idx="4">
                  <c:v>0.15567514999565901</c:v>
                </c:pt>
                <c:pt idx="5">
                  <c:v>0.15567514999565901</c:v>
                </c:pt>
                <c:pt idx="11">
                  <c:v>0.15150045000336831</c:v>
                </c:pt>
                <c:pt idx="12">
                  <c:v>0.15027104999899166</c:v>
                </c:pt>
                <c:pt idx="13">
                  <c:v>0.13827334999950835</c:v>
                </c:pt>
                <c:pt idx="14">
                  <c:v>0.13620964999427088</c:v>
                </c:pt>
                <c:pt idx="15">
                  <c:v>0.13669004999974277</c:v>
                </c:pt>
                <c:pt idx="16">
                  <c:v>0.10863094999513123</c:v>
                </c:pt>
                <c:pt idx="17">
                  <c:v>0.11294764999911422</c:v>
                </c:pt>
                <c:pt idx="18">
                  <c:v>0.11204774999350775</c:v>
                </c:pt>
                <c:pt idx="23">
                  <c:v>0.10328764999576379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A5-4403-B950-6D94FE7BCAF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">
                    <c:v>0</c:v>
                  </c:pt>
                  <c:pt idx="4">
                    <c:v>0</c:v>
                  </c:pt>
                  <c:pt idx="6">
                    <c:v>0.01</c:v>
                  </c:pt>
                  <c:pt idx="8">
                    <c:v>0.01</c:v>
                  </c:pt>
                  <c:pt idx="9">
                    <c:v>2.5000000000000001E-3</c:v>
                  </c:pt>
                  <c:pt idx="10">
                    <c:v>0.01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8.3000000000000001E-3</c:v>
                  </c:pt>
                  <c:pt idx="19">
                    <c:v>1.6999999999999999E-3</c:v>
                  </c:pt>
                  <c:pt idx="20">
                    <c:v>2.5000000000000001E-3</c:v>
                  </c:pt>
                  <c:pt idx="21">
                    <c:v>2.0000000000000001E-4</c:v>
                  </c:pt>
                  <c:pt idx="22">
                    <c:v>2E-3</c:v>
                  </c:pt>
                  <c:pt idx="23">
                    <c:v>2.8999999999999998E-3</c:v>
                  </c:pt>
                  <c:pt idx="24">
                    <c:v>5.0000000000000001E-3</c:v>
                  </c:pt>
                  <c:pt idx="25">
                    <c:v>1.4E-3</c:v>
                  </c:pt>
                  <c:pt idx="27">
                    <c:v>8.0000000000000002E-3</c:v>
                  </c:pt>
                  <c:pt idx="28">
                    <c:v>4.0000000000000002E-4</c:v>
                  </c:pt>
                  <c:pt idx="29">
                    <c:v>3.0000000000000003E-4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">
                    <c:v>0</c:v>
                  </c:pt>
                  <c:pt idx="4">
                    <c:v>0</c:v>
                  </c:pt>
                  <c:pt idx="6">
                    <c:v>0.01</c:v>
                  </c:pt>
                  <c:pt idx="8">
                    <c:v>0.01</c:v>
                  </c:pt>
                  <c:pt idx="9">
                    <c:v>2.5000000000000001E-3</c:v>
                  </c:pt>
                  <c:pt idx="10">
                    <c:v>0.01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8.3000000000000001E-3</c:v>
                  </c:pt>
                  <c:pt idx="19">
                    <c:v>1.6999999999999999E-3</c:v>
                  </c:pt>
                  <c:pt idx="20">
                    <c:v>2.5000000000000001E-3</c:v>
                  </c:pt>
                  <c:pt idx="21">
                    <c:v>2.0000000000000001E-4</c:v>
                  </c:pt>
                  <c:pt idx="22">
                    <c:v>2E-3</c:v>
                  </c:pt>
                  <c:pt idx="23">
                    <c:v>2.8999999999999998E-3</c:v>
                  </c:pt>
                  <c:pt idx="24">
                    <c:v>5.0000000000000001E-3</c:v>
                  </c:pt>
                  <c:pt idx="25">
                    <c:v>1.4E-3</c:v>
                  </c:pt>
                  <c:pt idx="27">
                    <c:v>8.0000000000000002E-3</c:v>
                  </c:pt>
                  <c:pt idx="28">
                    <c:v>4.0000000000000002E-4</c:v>
                  </c:pt>
                  <c:pt idx="29">
                    <c:v>3.0000000000000003E-4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-2078</c:v>
                </c:pt>
                <c:pt idx="1">
                  <c:v>0</c:v>
                </c:pt>
                <c:pt idx="2">
                  <c:v>0.5</c:v>
                </c:pt>
                <c:pt idx="3">
                  <c:v>36699</c:v>
                </c:pt>
                <c:pt idx="4">
                  <c:v>37229.5</c:v>
                </c:pt>
                <c:pt idx="5">
                  <c:v>37229.5</c:v>
                </c:pt>
                <c:pt idx="6">
                  <c:v>37334.5</c:v>
                </c:pt>
                <c:pt idx="7">
                  <c:v>37334.5</c:v>
                </c:pt>
                <c:pt idx="8">
                  <c:v>37334.5</c:v>
                </c:pt>
                <c:pt idx="9">
                  <c:v>37945.5</c:v>
                </c:pt>
                <c:pt idx="10">
                  <c:v>37965.5</c:v>
                </c:pt>
                <c:pt idx="11">
                  <c:v>38438.5</c:v>
                </c:pt>
                <c:pt idx="12">
                  <c:v>38456.5</c:v>
                </c:pt>
                <c:pt idx="13">
                  <c:v>39475.5</c:v>
                </c:pt>
                <c:pt idx="14">
                  <c:v>39514.5</c:v>
                </c:pt>
                <c:pt idx="15">
                  <c:v>39526.5</c:v>
                </c:pt>
                <c:pt idx="16">
                  <c:v>41603.5</c:v>
                </c:pt>
                <c:pt idx="17">
                  <c:v>41654.5</c:v>
                </c:pt>
                <c:pt idx="18">
                  <c:v>42307.5</c:v>
                </c:pt>
                <c:pt idx="19">
                  <c:v>42334.5</c:v>
                </c:pt>
                <c:pt idx="20">
                  <c:v>42776.5</c:v>
                </c:pt>
                <c:pt idx="21">
                  <c:v>42781.5</c:v>
                </c:pt>
                <c:pt idx="22">
                  <c:v>42830.5</c:v>
                </c:pt>
                <c:pt idx="23">
                  <c:v>42854.5</c:v>
                </c:pt>
                <c:pt idx="24">
                  <c:v>43359.5</c:v>
                </c:pt>
                <c:pt idx="25">
                  <c:v>43867.5</c:v>
                </c:pt>
                <c:pt idx="26">
                  <c:v>43902</c:v>
                </c:pt>
                <c:pt idx="27">
                  <c:v>44892.5</c:v>
                </c:pt>
                <c:pt idx="28">
                  <c:v>46118.5</c:v>
                </c:pt>
                <c:pt idx="29">
                  <c:v>46665.5</c:v>
                </c:pt>
                <c:pt idx="30">
                  <c:v>47687.5</c:v>
                </c:pt>
                <c:pt idx="31">
                  <c:v>48225.5</c:v>
                </c:pt>
                <c:pt idx="32">
                  <c:v>48295.5</c:v>
                </c:pt>
                <c:pt idx="33">
                  <c:v>48815.5</c:v>
                </c:pt>
                <c:pt idx="34">
                  <c:v>52633.5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19">
                  <c:v>0.10960364999482408</c:v>
                </c:pt>
                <c:pt idx="20">
                  <c:v>0.10749505000421777</c:v>
                </c:pt>
                <c:pt idx="21">
                  <c:v>0.10747355000057723</c:v>
                </c:pt>
                <c:pt idx="22">
                  <c:v>0.10851684999215649</c:v>
                </c:pt>
                <c:pt idx="25">
                  <c:v>0.10941974999877857</c:v>
                </c:pt>
                <c:pt idx="26">
                  <c:v>0.11409339999954682</c:v>
                </c:pt>
                <c:pt idx="28">
                  <c:v>9.6656450004957151E-2</c:v>
                </c:pt>
                <c:pt idx="29">
                  <c:v>8.8296350004384294E-2</c:v>
                </c:pt>
                <c:pt idx="30">
                  <c:v>7.3893749999115244E-2</c:v>
                </c:pt>
                <c:pt idx="31">
                  <c:v>7.3248349995992612E-2</c:v>
                </c:pt>
                <c:pt idx="33">
                  <c:v>6.617135000124108E-2</c:v>
                </c:pt>
                <c:pt idx="34">
                  <c:v>5.3381950005132239E-2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A5-4403-B950-6D94FE7BCAF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">
                    <c:v>0</c:v>
                  </c:pt>
                  <c:pt idx="4">
                    <c:v>0</c:v>
                  </c:pt>
                  <c:pt idx="6">
                    <c:v>0.01</c:v>
                  </c:pt>
                  <c:pt idx="8">
                    <c:v>0.01</c:v>
                  </c:pt>
                  <c:pt idx="9">
                    <c:v>2.5000000000000001E-3</c:v>
                  </c:pt>
                  <c:pt idx="10">
                    <c:v>0.01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8.3000000000000001E-3</c:v>
                  </c:pt>
                  <c:pt idx="19">
                    <c:v>1.6999999999999999E-3</c:v>
                  </c:pt>
                  <c:pt idx="20">
                    <c:v>2.5000000000000001E-3</c:v>
                  </c:pt>
                  <c:pt idx="21">
                    <c:v>2.0000000000000001E-4</c:v>
                  </c:pt>
                  <c:pt idx="22">
                    <c:v>2E-3</c:v>
                  </c:pt>
                  <c:pt idx="23">
                    <c:v>2.8999999999999998E-3</c:v>
                  </c:pt>
                  <c:pt idx="24">
                    <c:v>5.0000000000000001E-3</c:v>
                  </c:pt>
                  <c:pt idx="25">
                    <c:v>1.4E-3</c:v>
                  </c:pt>
                  <c:pt idx="27">
                    <c:v>8.0000000000000002E-3</c:v>
                  </c:pt>
                  <c:pt idx="28">
                    <c:v>4.0000000000000002E-4</c:v>
                  </c:pt>
                  <c:pt idx="29">
                    <c:v>3.0000000000000003E-4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">
                    <c:v>0</c:v>
                  </c:pt>
                  <c:pt idx="4">
                    <c:v>0</c:v>
                  </c:pt>
                  <c:pt idx="6">
                    <c:v>0.01</c:v>
                  </c:pt>
                  <c:pt idx="8">
                    <c:v>0.01</c:v>
                  </c:pt>
                  <c:pt idx="9">
                    <c:v>2.5000000000000001E-3</c:v>
                  </c:pt>
                  <c:pt idx="10">
                    <c:v>0.01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8.3000000000000001E-3</c:v>
                  </c:pt>
                  <c:pt idx="19">
                    <c:v>1.6999999999999999E-3</c:v>
                  </c:pt>
                  <c:pt idx="20">
                    <c:v>2.5000000000000001E-3</c:v>
                  </c:pt>
                  <c:pt idx="21">
                    <c:v>2.0000000000000001E-4</c:v>
                  </c:pt>
                  <c:pt idx="22">
                    <c:v>2E-3</c:v>
                  </c:pt>
                  <c:pt idx="23">
                    <c:v>2.8999999999999998E-3</c:v>
                  </c:pt>
                  <c:pt idx="24">
                    <c:v>5.0000000000000001E-3</c:v>
                  </c:pt>
                  <c:pt idx="25">
                    <c:v>1.4E-3</c:v>
                  </c:pt>
                  <c:pt idx="27">
                    <c:v>8.0000000000000002E-3</c:v>
                  </c:pt>
                  <c:pt idx="28">
                    <c:v>4.0000000000000002E-4</c:v>
                  </c:pt>
                  <c:pt idx="29">
                    <c:v>3.0000000000000003E-4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-2078</c:v>
                </c:pt>
                <c:pt idx="1">
                  <c:v>0</c:v>
                </c:pt>
                <c:pt idx="2">
                  <c:v>0.5</c:v>
                </c:pt>
                <c:pt idx="3">
                  <c:v>36699</c:v>
                </c:pt>
                <c:pt idx="4">
                  <c:v>37229.5</c:v>
                </c:pt>
                <c:pt idx="5">
                  <c:v>37229.5</c:v>
                </c:pt>
                <c:pt idx="6">
                  <c:v>37334.5</c:v>
                </c:pt>
                <c:pt idx="7">
                  <c:v>37334.5</c:v>
                </c:pt>
                <c:pt idx="8">
                  <c:v>37334.5</c:v>
                </c:pt>
                <c:pt idx="9">
                  <c:v>37945.5</c:v>
                </c:pt>
                <c:pt idx="10">
                  <c:v>37965.5</c:v>
                </c:pt>
                <c:pt idx="11">
                  <c:v>38438.5</c:v>
                </c:pt>
                <c:pt idx="12">
                  <c:v>38456.5</c:v>
                </c:pt>
                <c:pt idx="13">
                  <c:v>39475.5</c:v>
                </c:pt>
                <c:pt idx="14">
                  <c:v>39514.5</c:v>
                </c:pt>
                <c:pt idx="15">
                  <c:v>39526.5</c:v>
                </c:pt>
                <c:pt idx="16">
                  <c:v>41603.5</c:v>
                </c:pt>
                <c:pt idx="17">
                  <c:v>41654.5</c:v>
                </c:pt>
                <c:pt idx="18">
                  <c:v>42307.5</c:v>
                </c:pt>
                <c:pt idx="19">
                  <c:v>42334.5</c:v>
                </c:pt>
                <c:pt idx="20">
                  <c:v>42776.5</c:v>
                </c:pt>
                <c:pt idx="21">
                  <c:v>42781.5</c:v>
                </c:pt>
                <c:pt idx="22">
                  <c:v>42830.5</c:v>
                </c:pt>
                <c:pt idx="23">
                  <c:v>42854.5</c:v>
                </c:pt>
                <c:pt idx="24">
                  <c:v>43359.5</c:v>
                </c:pt>
                <c:pt idx="25">
                  <c:v>43867.5</c:v>
                </c:pt>
                <c:pt idx="26">
                  <c:v>43902</c:v>
                </c:pt>
                <c:pt idx="27">
                  <c:v>44892.5</c:v>
                </c:pt>
                <c:pt idx="28">
                  <c:v>46118.5</c:v>
                </c:pt>
                <c:pt idx="29">
                  <c:v>46665.5</c:v>
                </c:pt>
                <c:pt idx="30">
                  <c:v>47687.5</c:v>
                </c:pt>
                <c:pt idx="31">
                  <c:v>48225.5</c:v>
                </c:pt>
                <c:pt idx="32">
                  <c:v>48295.5</c:v>
                </c:pt>
                <c:pt idx="33">
                  <c:v>48815.5</c:v>
                </c:pt>
                <c:pt idx="34">
                  <c:v>52633.5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A5-4403-B950-6D94FE7BCAF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">
                    <c:v>0</c:v>
                  </c:pt>
                  <c:pt idx="4">
                    <c:v>0</c:v>
                  </c:pt>
                  <c:pt idx="6">
                    <c:v>0.01</c:v>
                  </c:pt>
                  <c:pt idx="8">
                    <c:v>0.01</c:v>
                  </c:pt>
                  <c:pt idx="9">
                    <c:v>2.5000000000000001E-3</c:v>
                  </c:pt>
                  <c:pt idx="10">
                    <c:v>0.01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8.3000000000000001E-3</c:v>
                  </c:pt>
                  <c:pt idx="19">
                    <c:v>1.6999999999999999E-3</c:v>
                  </c:pt>
                  <c:pt idx="20">
                    <c:v>2.5000000000000001E-3</c:v>
                  </c:pt>
                  <c:pt idx="21">
                    <c:v>2.0000000000000001E-4</c:v>
                  </c:pt>
                  <c:pt idx="22">
                    <c:v>2E-3</c:v>
                  </c:pt>
                  <c:pt idx="23">
                    <c:v>2.8999999999999998E-3</c:v>
                  </c:pt>
                  <c:pt idx="24">
                    <c:v>5.0000000000000001E-3</c:v>
                  </c:pt>
                  <c:pt idx="25">
                    <c:v>1.4E-3</c:v>
                  </c:pt>
                  <c:pt idx="27">
                    <c:v>8.0000000000000002E-3</c:v>
                  </c:pt>
                  <c:pt idx="28">
                    <c:v>4.0000000000000002E-4</c:v>
                  </c:pt>
                  <c:pt idx="29">
                    <c:v>3.0000000000000003E-4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">
                    <c:v>0</c:v>
                  </c:pt>
                  <c:pt idx="4">
                    <c:v>0</c:v>
                  </c:pt>
                  <c:pt idx="6">
                    <c:v>0.01</c:v>
                  </c:pt>
                  <c:pt idx="8">
                    <c:v>0.01</c:v>
                  </c:pt>
                  <c:pt idx="9">
                    <c:v>2.5000000000000001E-3</c:v>
                  </c:pt>
                  <c:pt idx="10">
                    <c:v>0.01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8.3000000000000001E-3</c:v>
                  </c:pt>
                  <c:pt idx="19">
                    <c:v>1.6999999999999999E-3</c:v>
                  </c:pt>
                  <c:pt idx="20">
                    <c:v>2.5000000000000001E-3</c:v>
                  </c:pt>
                  <c:pt idx="21">
                    <c:v>2.0000000000000001E-4</c:v>
                  </c:pt>
                  <c:pt idx="22">
                    <c:v>2E-3</c:v>
                  </c:pt>
                  <c:pt idx="23">
                    <c:v>2.8999999999999998E-3</c:v>
                  </c:pt>
                  <c:pt idx="24">
                    <c:v>5.0000000000000001E-3</c:v>
                  </c:pt>
                  <c:pt idx="25">
                    <c:v>1.4E-3</c:v>
                  </c:pt>
                  <c:pt idx="27">
                    <c:v>8.0000000000000002E-3</c:v>
                  </c:pt>
                  <c:pt idx="28">
                    <c:v>4.0000000000000002E-4</c:v>
                  </c:pt>
                  <c:pt idx="29">
                    <c:v>3.0000000000000003E-4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-2078</c:v>
                </c:pt>
                <c:pt idx="1">
                  <c:v>0</c:v>
                </c:pt>
                <c:pt idx="2">
                  <c:v>0.5</c:v>
                </c:pt>
                <c:pt idx="3">
                  <c:v>36699</c:v>
                </c:pt>
                <c:pt idx="4">
                  <c:v>37229.5</c:v>
                </c:pt>
                <c:pt idx="5">
                  <c:v>37229.5</c:v>
                </c:pt>
                <c:pt idx="6">
                  <c:v>37334.5</c:v>
                </c:pt>
                <c:pt idx="7">
                  <c:v>37334.5</c:v>
                </c:pt>
                <c:pt idx="8">
                  <c:v>37334.5</c:v>
                </c:pt>
                <c:pt idx="9">
                  <c:v>37945.5</c:v>
                </c:pt>
                <c:pt idx="10">
                  <c:v>37965.5</c:v>
                </c:pt>
                <c:pt idx="11">
                  <c:v>38438.5</c:v>
                </c:pt>
                <c:pt idx="12">
                  <c:v>38456.5</c:v>
                </c:pt>
                <c:pt idx="13">
                  <c:v>39475.5</c:v>
                </c:pt>
                <c:pt idx="14">
                  <c:v>39514.5</c:v>
                </c:pt>
                <c:pt idx="15">
                  <c:v>39526.5</c:v>
                </c:pt>
                <c:pt idx="16">
                  <c:v>41603.5</c:v>
                </c:pt>
                <c:pt idx="17">
                  <c:v>41654.5</c:v>
                </c:pt>
                <c:pt idx="18">
                  <c:v>42307.5</c:v>
                </c:pt>
                <c:pt idx="19">
                  <c:v>42334.5</c:v>
                </c:pt>
                <c:pt idx="20">
                  <c:v>42776.5</c:v>
                </c:pt>
                <c:pt idx="21">
                  <c:v>42781.5</c:v>
                </c:pt>
                <c:pt idx="22">
                  <c:v>42830.5</c:v>
                </c:pt>
                <c:pt idx="23">
                  <c:v>42854.5</c:v>
                </c:pt>
                <c:pt idx="24">
                  <c:v>43359.5</c:v>
                </c:pt>
                <c:pt idx="25">
                  <c:v>43867.5</c:v>
                </c:pt>
                <c:pt idx="26">
                  <c:v>43902</c:v>
                </c:pt>
                <c:pt idx="27">
                  <c:v>44892.5</c:v>
                </c:pt>
                <c:pt idx="28">
                  <c:v>46118.5</c:v>
                </c:pt>
                <c:pt idx="29">
                  <c:v>46665.5</c:v>
                </c:pt>
                <c:pt idx="30">
                  <c:v>47687.5</c:v>
                </c:pt>
                <c:pt idx="31">
                  <c:v>48225.5</c:v>
                </c:pt>
                <c:pt idx="32">
                  <c:v>48295.5</c:v>
                </c:pt>
                <c:pt idx="33">
                  <c:v>48815.5</c:v>
                </c:pt>
                <c:pt idx="34">
                  <c:v>52633.5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A5-4403-B950-6D94FE7BCAF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1">
                    <c:v>0</c:v>
                  </c:pt>
                  <c:pt idx="4">
                    <c:v>0</c:v>
                  </c:pt>
                  <c:pt idx="6">
                    <c:v>0.01</c:v>
                  </c:pt>
                  <c:pt idx="8">
                    <c:v>0.01</c:v>
                  </c:pt>
                  <c:pt idx="9">
                    <c:v>2.5000000000000001E-3</c:v>
                  </c:pt>
                  <c:pt idx="10">
                    <c:v>0.01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8.3000000000000001E-3</c:v>
                  </c:pt>
                  <c:pt idx="19">
                    <c:v>1.6999999999999999E-3</c:v>
                  </c:pt>
                  <c:pt idx="20">
                    <c:v>2.5000000000000001E-3</c:v>
                  </c:pt>
                  <c:pt idx="21">
                    <c:v>2.0000000000000001E-4</c:v>
                  </c:pt>
                  <c:pt idx="22">
                    <c:v>2E-3</c:v>
                  </c:pt>
                  <c:pt idx="23">
                    <c:v>2.8999999999999998E-3</c:v>
                  </c:pt>
                  <c:pt idx="24">
                    <c:v>5.0000000000000001E-3</c:v>
                  </c:pt>
                  <c:pt idx="25">
                    <c:v>1.4E-3</c:v>
                  </c:pt>
                  <c:pt idx="27">
                    <c:v>8.0000000000000002E-3</c:v>
                  </c:pt>
                  <c:pt idx="28">
                    <c:v>4.0000000000000002E-4</c:v>
                  </c:pt>
                  <c:pt idx="29">
                    <c:v>3.0000000000000003E-4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1">
                    <c:v>0</c:v>
                  </c:pt>
                  <c:pt idx="4">
                    <c:v>0</c:v>
                  </c:pt>
                  <c:pt idx="6">
                    <c:v>0.01</c:v>
                  </c:pt>
                  <c:pt idx="8">
                    <c:v>0.01</c:v>
                  </c:pt>
                  <c:pt idx="9">
                    <c:v>2.5000000000000001E-3</c:v>
                  </c:pt>
                  <c:pt idx="10">
                    <c:v>0.01</c:v>
                  </c:pt>
                  <c:pt idx="12">
                    <c:v>5.0000000000000001E-4</c:v>
                  </c:pt>
                  <c:pt idx="13">
                    <c:v>2E-3</c:v>
                  </c:pt>
                  <c:pt idx="14">
                    <c:v>2.0000000000000001E-4</c:v>
                  </c:pt>
                  <c:pt idx="15">
                    <c:v>6.9999999999999999E-4</c:v>
                  </c:pt>
                  <c:pt idx="16">
                    <c:v>4.0000000000000002E-4</c:v>
                  </c:pt>
                  <c:pt idx="17">
                    <c:v>6.9999999999999999E-4</c:v>
                  </c:pt>
                  <c:pt idx="18">
                    <c:v>8.3000000000000001E-3</c:v>
                  </c:pt>
                  <c:pt idx="19">
                    <c:v>1.6999999999999999E-3</c:v>
                  </c:pt>
                  <c:pt idx="20">
                    <c:v>2.5000000000000001E-3</c:v>
                  </c:pt>
                  <c:pt idx="21">
                    <c:v>2.0000000000000001E-4</c:v>
                  </c:pt>
                  <c:pt idx="22">
                    <c:v>2E-3</c:v>
                  </c:pt>
                  <c:pt idx="23">
                    <c:v>2.8999999999999998E-3</c:v>
                  </c:pt>
                  <c:pt idx="24">
                    <c:v>5.0000000000000001E-3</c:v>
                  </c:pt>
                  <c:pt idx="25">
                    <c:v>1.4E-3</c:v>
                  </c:pt>
                  <c:pt idx="27">
                    <c:v>8.0000000000000002E-3</c:v>
                  </c:pt>
                  <c:pt idx="28">
                    <c:v>4.0000000000000002E-4</c:v>
                  </c:pt>
                  <c:pt idx="29">
                    <c:v>3.0000000000000003E-4</c:v>
                  </c:pt>
                  <c:pt idx="30">
                    <c:v>2.0000000000000001E-4</c:v>
                  </c:pt>
                  <c:pt idx="31">
                    <c:v>1E-4</c:v>
                  </c:pt>
                  <c:pt idx="32">
                    <c:v>5.0000000000000001E-3</c:v>
                  </c:pt>
                  <c:pt idx="33">
                    <c:v>1E-4</c:v>
                  </c:pt>
                  <c:pt idx="3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-2078</c:v>
                </c:pt>
                <c:pt idx="1">
                  <c:v>0</c:v>
                </c:pt>
                <c:pt idx="2">
                  <c:v>0.5</c:v>
                </c:pt>
                <c:pt idx="3">
                  <c:v>36699</c:v>
                </c:pt>
                <c:pt idx="4">
                  <c:v>37229.5</c:v>
                </c:pt>
                <c:pt idx="5">
                  <c:v>37229.5</c:v>
                </c:pt>
                <c:pt idx="6">
                  <c:v>37334.5</c:v>
                </c:pt>
                <c:pt idx="7">
                  <c:v>37334.5</c:v>
                </c:pt>
                <c:pt idx="8">
                  <c:v>37334.5</c:v>
                </c:pt>
                <c:pt idx="9">
                  <c:v>37945.5</c:v>
                </c:pt>
                <c:pt idx="10">
                  <c:v>37965.5</c:v>
                </c:pt>
                <c:pt idx="11">
                  <c:v>38438.5</c:v>
                </c:pt>
                <c:pt idx="12">
                  <c:v>38456.5</c:v>
                </c:pt>
                <c:pt idx="13">
                  <c:v>39475.5</c:v>
                </c:pt>
                <c:pt idx="14">
                  <c:v>39514.5</c:v>
                </c:pt>
                <c:pt idx="15">
                  <c:v>39526.5</c:v>
                </c:pt>
                <c:pt idx="16">
                  <c:v>41603.5</c:v>
                </c:pt>
                <c:pt idx="17">
                  <c:v>41654.5</c:v>
                </c:pt>
                <c:pt idx="18">
                  <c:v>42307.5</c:v>
                </c:pt>
                <c:pt idx="19">
                  <c:v>42334.5</c:v>
                </c:pt>
                <c:pt idx="20">
                  <c:v>42776.5</c:v>
                </c:pt>
                <c:pt idx="21">
                  <c:v>42781.5</c:v>
                </c:pt>
                <c:pt idx="22">
                  <c:v>42830.5</c:v>
                </c:pt>
                <c:pt idx="23">
                  <c:v>42854.5</c:v>
                </c:pt>
                <c:pt idx="24">
                  <c:v>43359.5</c:v>
                </c:pt>
                <c:pt idx="25">
                  <c:v>43867.5</c:v>
                </c:pt>
                <c:pt idx="26">
                  <c:v>43902</c:v>
                </c:pt>
                <c:pt idx="27">
                  <c:v>44892.5</c:v>
                </c:pt>
                <c:pt idx="28">
                  <c:v>46118.5</c:v>
                </c:pt>
                <c:pt idx="29">
                  <c:v>46665.5</c:v>
                </c:pt>
                <c:pt idx="30">
                  <c:v>47687.5</c:v>
                </c:pt>
                <c:pt idx="31">
                  <c:v>48225.5</c:v>
                </c:pt>
                <c:pt idx="32">
                  <c:v>48295.5</c:v>
                </c:pt>
                <c:pt idx="33">
                  <c:v>48815.5</c:v>
                </c:pt>
                <c:pt idx="34">
                  <c:v>52633.5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A5-4403-B950-6D94FE7BCAF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-2078</c:v>
                </c:pt>
                <c:pt idx="1">
                  <c:v>0</c:v>
                </c:pt>
                <c:pt idx="2">
                  <c:v>0.5</c:v>
                </c:pt>
                <c:pt idx="3">
                  <c:v>36699</c:v>
                </c:pt>
                <c:pt idx="4">
                  <c:v>37229.5</c:v>
                </c:pt>
                <c:pt idx="5">
                  <c:v>37229.5</c:v>
                </c:pt>
                <c:pt idx="6">
                  <c:v>37334.5</c:v>
                </c:pt>
                <c:pt idx="7">
                  <c:v>37334.5</c:v>
                </c:pt>
                <c:pt idx="8">
                  <c:v>37334.5</c:v>
                </c:pt>
                <c:pt idx="9">
                  <c:v>37945.5</c:v>
                </c:pt>
                <c:pt idx="10">
                  <c:v>37965.5</c:v>
                </c:pt>
                <c:pt idx="11">
                  <c:v>38438.5</c:v>
                </c:pt>
                <c:pt idx="12">
                  <c:v>38456.5</c:v>
                </c:pt>
                <c:pt idx="13">
                  <c:v>39475.5</c:v>
                </c:pt>
                <c:pt idx="14">
                  <c:v>39514.5</c:v>
                </c:pt>
                <c:pt idx="15">
                  <c:v>39526.5</c:v>
                </c:pt>
                <c:pt idx="16">
                  <c:v>41603.5</c:v>
                </c:pt>
                <c:pt idx="17">
                  <c:v>41654.5</c:v>
                </c:pt>
                <c:pt idx="18">
                  <c:v>42307.5</c:v>
                </c:pt>
                <c:pt idx="19">
                  <c:v>42334.5</c:v>
                </c:pt>
                <c:pt idx="20">
                  <c:v>42776.5</c:v>
                </c:pt>
                <c:pt idx="21">
                  <c:v>42781.5</c:v>
                </c:pt>
                <c:pt idx="22">
                  <c:v>42830.5</c:v>
                </c:pt>
                <c:pt idx="23">
                  <c:v>42854.5</c:v>
                </c:pt>
                <c:pt idx="24">
                  <c:v>43359.5</c:v>
                </c:pt>
                <c:pt idx="25">
                  <c:v>43867.5</c:v>
                </c:pt>
                <c:pt idx="26">
                  <c:v>43902</c:v>
                </c:pt>
                <c:pt idx="27">
                  <c:v>44892.5</c:v>
                </c:pt>
                <c:pt idx="28">
                  <c:v>46118.5</c:v>
                </c:pt>
                <c:pt idx="29">
                  <c:v>46665.5</c:v>
                </c:pt>
                <c:pt idx="30">
                  <c:v>47687.5</c:v>
                </c:pt>
                <c:pt idx="31">
                  <c:v>48225.5</c:v>
                </c:pt>
                <c:pt idx="32">
                  <c:v>48295.5</c:v>
                </c:pt>
                <c:pt idx="33">
                  <c:v>48815.5</c:v>
                </c:pt>
                <c:pt idx="34">
                  <c:v>52633.5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0.4276039745052379</c:v>
                </c:pt>
                <c:pt idx="1">
                  <c:v>0.41303631483150982</c:v>
                </c:pt>
                <c:pt idx="2">
                  <c:v>0.41303280961984629</c:v>
                </c:pt>
                <c:pt idx="3">
                  <c:v>0.1557607891500149</c:v>
                </c:pt>
                <c:pt idx="4">
                  <c:v>0.15204175957498467</c:v>
                </c:pt>
                <c:pt idx="5">
                  <c:v>0.15204175957498467</c:v>
                </c:pt>
                <c:pt idx="6">
                  <c:v>0.15130566512563848</c:v>
                </c:pt>
                <c:pt idx="7">
                  <c:v>0.15130566512563848</c:v>
                </c:pt>
                <c:pt idx="8">
                  <c:v>0.15130566512563848</c:v>
                </c:pt>
                <c:pt idx="9">
                  <c:v>0.14702229647277615</c:v>
                </c:pt>
                <c:pt idx="10">
                  <c:v>0.14688208800623404</c:v>
                </c:pt>
                <c:pt idx="11">
                  <c:v>0.14356615777251247</c:v>
                </c:pt>
                <c:pt idx="12">
                  <c:v>0.14343997015262455</c:v>
                </c:pt>
                <c:pt idx="13">
                  <c:v>0.13629634878230268</c:v>
                </c:pt>
                <c:pt idx="14">
                  <c:v>0.13602294227254547</c:v>
                </c:pt>
                <c:pt idx="15">
                  <c:v>0.13593881719262019</c:v>
                </c:pt>
                <c:pt idx="16">
                  <c:v>0.12137816794221923</c:v>
                </c:pt>
                <c:pt idx="17">
                  <c:v>0.12102063635253679</c:v>
                </c:pt>
                <c:pt idx="18">
                  <c:v>0.11644282991993599</c:v>
                </c:pt>
                <c:pt idx="19">
                  <c:v>0.11625354849010411</c:v>
                </c:pt>
                <c:pt idx="20">
                  <c:v>0.11315494137952287</c:v>
                </c:pt>
                <c:pt idx="21">
                  <c:v>0.11311988926288735</c:v>
                </c:pt>
                <c:pt idx="22">
                  <c:v>0.11277637851985911</c:v>
                </c:pt>
                <c:pt idx="23">
                  <c:v>0.11260812836000855</c:v>
                </c:pt>
                <c:pt idx="24">
                  <c:v>0.1090678645798196</c:v>
                </c:pt>
                <c:pt idx="25">
                  <c:v>0.10550656952964932</c:v>
                </c:pt>
                <c:pt idx="26">
                  <c:v>0.10526470992486409</c:v>
                </c:pt>
                <c:pt idx="27">
                  <c:v>9.8320885619364751E-2</c:v>
                </c:pt>
                <c:pt idx="28">
                  <c:v>8.9726106620331758E-2</c:v>
                </c:pt>
                <c:pt idx="29">
                  <c:v>8.5891405060404269E-2</c:v>
                </c:pt>
                <c:pt idx="30">
                  <c:v>7.8726752420101076E-2</c:v>
                </c:pt>
                <c:pt idx="31">
                  <c:v>7.4955144670117546E-2</c:v>
                </c:pt>
                <c:pt idx="32">
                  <c:v>7.4464415037220066E-2</c:v>
                </c:pt>
                <c:pt idx="33">
                  <c:v>7.0818994907124511E-2</c:v>
                </c:pt>
                <c:pt idx="34">
                  <c:v>4.4053198644230518E-2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A5-4403-B950-6D94FE7BCAFB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Active!$F$21:$F$988</c:f>
              <c:numCache>
                <c:formatCode>General</c:formatCode>
                <c:ptCount val="968"/>
                <c:pt idx="0">
                  <c:v>-2078</c:v>
                </c:pt>
                <c:pt idx="1">
                  <c:v>0</c:v>
                </c:pt>
                <c:pt idx="2">
                  <c:v>0.5</c:v>
                </c:pt>
                <c:pt idx="3">
                  <c:v>36699</c:v>
                </c:pt>
                <c:pt idx="4">
                  <c:v>37229.5</c:v>
                </c:pt>
                <c:pt idx="5">
                  <c:v>37229.5</c:v>
                </c:pt>
                <c:pt idx="6">
                  <c:v>37334.5</c:v>
                </c:pt>
                <c:pt idx="7">
                  <c:v>37334.5</c:v>
                </c:pt>
                <c:pt idx="8">
                  <c:v>37334.5</c:v>
                </c:pt>
                <c:pt idx="9">
                  <c:v>37945.5</c:v>
                </c:pt>
                <c:pt idx="10">
                  <c:v>37965.5</c:v>
                </c:pt>
                <c:pt idx="11">
                  <c:v>38438.5</c:v>
                </c:pt>
                <c:pt idx="12">
                  <c:v>38456.5</c:v>
                </c:pt>
                <c:pt idx="13">
                  <c:v>39475.5</c:v>
                </c:pt>
                <c:pt idx="14">
                  <c:v>39514.5</c:v>
                </c:pt>
                <c:pt idx="15">
                  <c:v>39526.5</c:v>
                </c:pt>
                <c:pt idx="16">
                  <c:v>41603.5</c:v>
                </c:pt>
                <c:pt idx="17">
                  <c:v>41654.5</c:v>
                </c:pt>
                <c:pt idx="18">
                  <c:v>42307.5</c:v>
                </c:pt>
                <c:pt idx="19">
                  <c:v>42334.5</c:v>
                </c:pt>
                <c:pt idx="20">
                  <c:v>42776.5</c:v>
                </c:pt>
                <c:pt idx="21">
                  <c:v>42781.5</c:v>
                </c:pt>
                <c:pt idx="22">
                  <c:v>42830.5</c:v>
                </c:pt>
                <c:pt idx="23">
                  <c:v>42854.5</c:v>
                </c:pt>
                <c:pt idx="24">
                  <c:v>43359.5</c:v>
                </c:pt>
                <c:pt idx="25">
                  <c:v>43867.5</c:v>
                </c:pt>
                <c:pt idx="26">
                  <c:v>43902</c:v>
                </c:pt>
                <c:pt idx="27">
                  <c:v>44892.5</c:v>
                </c:pt>
                <c:pt idx="28">
                  <c:v>46118.5</c:v>
                </c:pt>
                <c:pt idx="29">
                  <c:v>46665.5</c:v>
                </c:pt>
                <c:pt idx="30">
                  <c:v>47687.5</c:v>
                </c:pt>
                <c:pt idx="31">
                  <c:v>48225.5</c:v>
                </c:pt>
                <c:pt idx="32">
                  <c:v>48295.5</c:v>
                </c:pt>
                <c:pt idx="33">
                  <c:v>48815.5</c:v>
                </c:pt>
                <c:pt idx="34">
                  <c:v>52633.5</c:v>
                </c:pt>
              </c:numCache>
            </c:numRef>
          </c:xVal>
          <c:yVal>
            <c:numRef>
              <c:f>Active!$P$21:$P$988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92-4376-8B1A-30E0FED9DABD}"/>
            </c:ext>
          </c:extLst>
        </c:ser>
        <c:ser>
          <c:idx val="13"/>
          <c:order val="13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-2078</c:v>
                </c:pt>
                <c:pt idx="1">
                  <c:v>0</c:v>
                </c:pt>
                <c:pt idx="2">
                  <c:v>0.5</c:v>
                </c:pt>
                <c:pt idx="3">
                  <c:v>36699</c:v>
                </c:pt>
                <c:pt idx="4">
                  <c:v>37229.5</c:v>
                </c:pt>
                <c:pt idx="5">
                  <c:v>37229.5</c:v>
                </c:pt>
                <c:pt idx="6">
                  <c:v>37334.5</c:v>
                </c:pt>
                <c:pt idx="7">
                  <c:v>37334.5</c:v>
                </c:pt>
                <c:pt idx="8">
                  <c:v>37334.5</c:v>
                </c:pt>
                <c:pt idx="9">
                  <c:v>37945.5</c:v>
                </c:pt>
                <c:pt idx="10">
                  <c:v>37965.5</c:v>
                </c:pt>
                <c:pt idx="11">
                  <c:v>38438.5</c:v>
                </c:pt>
                <c:pt idx="12">
                  <c:v>38456.5</c:v>
                </c:pt>
                <c:pt idx="13">
                  <c:v>39475.5</c:v>
                </c:pt>
                <c:pt idx="14">
                  <c:v>39514.5</c:v>
                </c:pt>
                <c:pt idx="15">
                  <c:v>39526.5</c:v>
                </c:pt>
                <c:pt idx="16">
                  <c:v>41603.5</c:v>
                </c:pt>
                <c:pt idx="17">
                  <c:v>41654.5</c:v>
                </c:pt>
                <c:pt idx="18">
                  <c:v>42307.5</c:v>
                </c:pt>
                <c:pt idx="19">
                  <c:v>42334.5</c:v>
                </c:pt>
                <c:pt idx="20">
                  <c:v>42776.5</c:v>
                </c:pt>
                <c:pt idx="21">
                  <c:v>42781.5</c:v>
                </c:pt>
                <c:pt idx="22">
                  <c:v>42830.5</c:v>
                </c:pt>
                <c:pt idx="23">
                  <c:v>42854.5</c:v>
                </c:pt>
                <c:pt idx="24">
                  <c:v>43359.5</c:v>
                </c:pt>
                <c:pt idx="25">
                  <c:v>43867.5</c:v>
                </c:pt>
                <c:pt idx="26">
                  <c:v>43902</c:v>
                </c:pt>
                <c:pt idx="27">
                  <c:v>44892.5</c:v>
                </c:pt>
                <c:pt idx="28">
                  <c:v>46118.5</c:v>
                </c:pt>
                <c:pt idx="29">
                  <c:v>46665.5</c:v>
                </c:pt>
                <c:pt idx="30">
                  <c:v>47687.5</c:v>
                </c:pt>
                <c:pt idx="31">
                  <c:v>48225.5</c:v>
                </c:pt>
                <c:pt idx="32">
                  <c:v>48295.5</c:v>
                </c:pt>
                <c:pt idx="33">
                  <c:v>48815.5</c:v>
                </c:pt>
                <c:pt idx="34">
                  <c:v>52633.5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10">
                  <c:v>-0.15619365000748076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92-4376-8B1A-30E0FED9D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7705264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Active!$F$21:$F$988</c15:sqref>
                        </c15:formulaRef>
                      </c:ext>
                    </c:extLst>
                    <c:numCache>
                      <c:formatCode>General</c:formatCode>
                      <c:ptCount val="968"/>
                      <c:pt idx="0">
                        <c:v>-2078</c:v>
                      </c:pt>
                      <c:pt idx="1">
                        <c:v>0</c:v>
                      </c:pt>
                      <c:pt idx="2">
                        <c:v>0.5</c:v>
                      </c:pt>
                      <c:pt idx="3">
                        <c:v>36699</c:v>
                      </c:pt>
                      <c:pt idx="4">
                        <c:v>37229.5</c:v>
                      </c:pt>
                      <c:pt idx="5">
                        <c:v>37229.5</c:v>
                      </c:pt>
                      <c:pt idx="6">
                        <c:v>37334.5</c:v>
                      </c:pt>
                      <c:pt idx="7">
                        <c:v>37334.5</c:v>
                      </c:pt>
                      <c:pt idx="8">
                        <c:v>37334.5</c:v>
                      </c:pt>
                      <c:pt idx="9">
                        <c:v>37945.5</c:v>
                      </c:pt>
                      <c:pt idx="10">
                        <c:v>37965.5</c:v>
                      </c:pt>
                      <c:pt idx="11">
                        <c:v>38438.5</c:v>
                      </c:pt>
                      <c:pt idx="12">
                        <c:v>38456.5</c:v>
                      </c:pt>
                      <c:pt idx="13">
                        <c:v>39475.5</c:v>
                      </c:pt>
                      <c:pt idx="14">
                        <c:v>39514.5</c:v>
                      </c:pt>
                      <c:pt idx="15">
                        <c:v>39526.5</c:v>
                      </c:pt>
                      <c:pt idx="16">
                        <c:v>41603.5</c:v>
                      </c:pt>
                      <c:pt idx="17">
                        <c:v>41654.5</c:v>
                      </c:pt>
                      <c:pt idx="18">
                        <c:v>42307.5</c:v>
                      </c:pt>
                      <c:pt idx="19">
                        <c:v>42334.5</c:v>
                      </c:pt>
                      <c:pt idx="20">
                        <c:v>42776.5</c:v>
                      </c:pt>
                      <c:pt idx="21">
                        <c:v>42781.5</c:v>
                      </c:pt>
                      <c:pt idx="22">
                        <c:v>42830.5</c:v>
                      </c:pt>
                      <c:pt idx="23">
                        <c:v>42854.5</c:v>
                      </c:pt>
                      <c:pt idx="24">
                        <c:v>43359.5</c:v>
                      </c:pt>
                      <c:pt idx="25">
                        <c:v>43867.5</c:v>
                      </c:pt>
                      <c:pt idx="26">
                        <c:v>43902</c:v>
                      </c:pt>
                      <c:pt idx="27">
                        <c:v>44892.5</c:v>
                      </c:pt>
                      <c:pt idx="28">
                        <c:v>46118.5</c:v>
                      </c:pt>
                      <c:pt idx="29">
                        <c:v>46665.5</c:v>
                      </c:pt>
                      <c:pt idx="30">
                        <c:v>47687.5</c:v>
                      </c:pt>
                      <c:pt idx="31">
                        <c:v>48225.5</c:v>
                      </c:pt>
                      <c:pt idx="32">
                        <c:v>48295.5</c:v>
                      </c:pt>
                      <c:pt idx="33">
                        <c:v>48815.5</c:v>
                      </c:pt>
                      <c:pt idx="34">
                        <c:v>52633.5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Active!$Q$21:$Q$988</c15:sqref>
                        </c15:formulaRef>
                      </c:ext>
                    </c:extLst>
                    <c:numCache>
                      <c:formatCode>m/d/yyyy</c:formatCode>
                      <c:ptCount val="968"/>
                      <c:pt idx="0">
                        <c:v>8683.2489999999998</c:v>
                      </c:pt>
                      <c:pt idx="1">
                        <c:v>10070.022000000001</c:v>
                      </c:pt>
                      <c:pt idx="2">
                        <c:v>10070.388999999999</c:v>
                      </c:pt>
                      <c:pt idx="3">
                        <c:v>34561.928899999999</c:v>
                      </c:pt>
                      <c:pt idx="4">
                        <c:v>34915.965799999998</c:v>
                      </c:pt>
                      <c:pt idx="5">
                        <c:v>34915.965799999998</c:v>
                      </c:pt>
                      <c:pt idx="6">
                        <c:v>34986.046999999999</c:v>
                      </c:pt>
                      <c:pt idx="7">
                        <c:v>34986.046999999999</c:v>
                      </c:pt>
                      <c:pt idx="8">
                        <c:v>34986.046999999999</c:v>
                      </c:pt>
                      <c:pt idx="9">
                        <c:v>35393.802499999998</c:v>
                      </c:pt>
                      <c:pt idx="10">
                        <c:v>35406.837</c:v>
                      </c:pt>
                      <c:pt idx="11">
                        <c:v>35722.8099</c:v>
                      </c:pt>
                      <c:pt idx="12">
                        <c:v>35734.821300000003</c:v>
                      </c:pt>
                      <c:pt idx="13">
                        <c:v>36414.857600000003</c:v>
                      </c:pt>
                      <c:pt idx="14">
                        <c:v>36440.882899999997</c:v>
                      </c:pt>
                      <c:pt idx="15">
                        <c:v>36448.891799999998</c:v>
                      </c:pt>
                      <c:pt idx="16">
                        <c:v>37834.987699999998</c:v>
                      </c:pt>
                      <c:pt idx="17">
                        <c:v>37869.027800000003</c:v>
                      </c:pt>
                      <c:pt idx="18">
                        <c:v>38304.818399999996</c:v>
                      </c:pt>
                      <c:pt idx="19">
                        <c:v>38322.834900000002</c:v>
                      </c:pt>
                      <c:pt idx="20">
                        <c:v>38617.809580000001</c:v>
                      </c:pt>
                      <c:pt idx="21">
                        <c:v>38621.146399999998</c:v>
                      </c:pt>
                      <c:pt idx="22">
                        <c:v>38653.848489999997</c:v>
                      </c:pt>
                      <c:pt idx="23">
                        <c:v>38669.860099999998</c:v>
                      </c:pt>
                      <c:pt idx="24">
                        <c:v>39006.882999999914</c:v>
                      </c:pt>
                      <c:pt idx="25">
                        <c:v>39345.910320000003</c:v>
                      </c:pt>
                      <c:pt idx="26">
                        <c:v>39368.939200000001</c:v>
                      </c:pt>
                      <c:pt idx="27">
                        <c:v>40029.968000000001</c:v>
                      </c:pt>
                      <c:pt idx="28">
                        <c:v>40848.143600000003</c:v>
                      </c:pt>
                      <c:pt idx="29">
                        <c:v>41213.185700000002</c:v>
                      </c:pt>
                      <c:pt idx="30">
                        <c:v>41895.221700000002</c:v>
                      </c:pt>
                      <c:pt idx="31">
                        <c:v>42254.265200000002</c:v>
                      </c:pt>
                      <c:pt idx="32">
                        <c:v>42300.978999999999</c:v>
                      </c:pt>
                      <c:pt idx="33">
                        <c:v>42648.005420000001</c:v>
                      </c:pt>
                      <c:pt idx="34">
                        <c:v>45196.004800000002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F492-4376-8B1A-30E0FED9DABD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Active!$F$21:$F$988</c15:sqref>
                        </c15:formulaRef>
                      </c:ext>
                    </c:extLst>
                    <c:numCache>
                      <c:formatCode>General</c:formatCode>
                      <c:ptCount val="968"/>
                      <c:pt idx="0">
                        <c:v>-2078</c:v>
                      </c:pt>
                      <c:pt idx="1">
                        <c:v>0</c:v>
                      </c:pt>
                      <c:pt idx="2">
                        <c:v>0.5</c:v>
                      </c:pt>
                      <c:pt idx="3">
                        <c:v>36699</c:v>
                      </c:pt>
                      <c:pt idx="4">
                        <c:v>37229.5</c:v>
                      </c:pt>
                      <c:pt idx="5">
                        <c:v>37229.5</c:v>
                      </c:pt>
                      <c:pt idx="6">
                        <c:v>37334.5</c:v>
                      </c:pt>
                      <c:pt idx="7">
                        <c:v>37334.5</c:v>
                      </c:pt>
                      <c:pt idx="8">
                        <c:v>37334.5</c:v>
                      </c:pt>
                      <c:pt idx="9">
                        <c:v>37945.5</c:v>
                      </c:pt>
                      <c:pt idx="10">
                        <c:v>37965.5</c:v>
                      </c:pt>
                      <c:pt idx="11">
                        <c:v>38438.5</c:v>
                      </c:pt>
                      <c:pt idx="12">
                        <c:v>38456.5</c:v>
                      </c:pt>
                      <c:pt idx="13">
                        <c:v>39475.5</c:v>
                      </c:pt>
                      <c:pt idx="14">
                        <c:v>39514.5</c:v>
                      </c:pt>
                      <c:pt idx="15">
                        <c:v>39526.5</c:v>
                      </c:pt>
                      <c:pt idx="16">
                        <c:v>41603.5</c:v>
                      </c:pt>
                      <c:pt idx="17">
                        <c:v>41654.5</c:v>
                      </c:pt>
                      <c:pt idx="18">
                        <c:v>42307.5</c:v>
                      </c:pt>
                      <c:pt idx="19">
                        <c:v>42334.5</c:v>
                      </c:pt>
                      <c:pt idx="20">
                        <c:v>42776.5</c:v>
                      </c:pt>
                      <c:pt idx="21">
                        <c:v>42781.5</c:v>
                      </c:pt>
                      <c:pt idx="22">
                        <c:v>42830.5</c:v>
                      </c:pt>
                      <c:pt idx="23">
                        <c:v>42854.5</c:v>
                      </c:pt>
                      <c:pt idx="24">
                        <c:v>43359.5</c:v>
                      </c:pt>
                      <c:pt idx="25">
                        <c:v>43867.5</c:v>
                      </c:pt>
                      <c:pt idx="26">
                        <c:v>43902</c:v>
                      </c:pt>
                      <c:pt idx="27">
                        <c:v>44892.5</c:v>
                      </c:pt>
                      <c:pt idx="28">
                        <c:v>46118.5</c:v>
                      </c:pt>
                      <c:pt idx="29">
                        <c:v>46665.5</c:v>
                      </c:pt>
                      <c:pt idx="30">
                        <c:v>47687.5</c:v>
                      </c:pt>
                      <c:pt idx="31">
                        <c:v>48225.5</c:v>
                      </c:pt>
                      <c:pt idx="32">
                        <c:v>48295.5</c:v>
                      </c:pt>
                      <c:pt idx="33">
                        <c:v>48815.5</c:v>
                      </c:pt>
                      <c:pt idx="34">
                        <c:v>52633.5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Active!$R$21:$R$988</c15:sqref>
                        </c15:formulaRef>
                      </c:ext>
                    </c:extLst>
                    <c:numCache>
                      <c:formatCode>General</c:formatCode>
                      <c:ptCount val="968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F492-4376-8B1A-30E0FED9DABD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Active!$F$21:$F$988</c15:sqref>
                        </c15:formulaRef>
                      </c:ext>
                    </c:extLst>
                    <c:numCache>
                      <c:formatCode>General</c:formatCode>
                      <c:ptCount val="968"/>
                      <c:pt idx="0">
                        <c:v>-2078</c:v>
                      </c:pt>
                      <c:pt idx="1">
                        <c:v>0</c:v>
                      </c:pt>
                      <c:pt idx="2">
                        <c:v>0.5</c:v>
                      </c:pt>
                      <c:pt idx="3">
                        <c:v>36699</c:v>
                      </c:pt>
                      <c:pt idx="4">
                        <c:v>37229.5</c:v>
                      </c:pt>
                      <c:pt idx="5">
                        <c:v>37229.5</c:v>
                      </c:pt>
                      <c:pt idx="6">
                        <c:v>37334.5</c:v>
                      </c:pt>
                      <c:pt idx="7">
                        <c:v>37334.5</c:v>
                      </c:pt>
                      <c:pt idx="8">
                        <c:v>37334.5</c:v>
                      </c:pt>
                      <c:pt idx="9">
                        <c:v>37945.5</c:v>
                      </c:pt>
                      <c:pt idx="10">
                        <c:v>37965.5</c:v>
                      </c:pt>
                      <c:pt idx="11">
                        <c:v>38438.5</c:v>
                      </c:pt>
                      <c:pt idx="12">
                        <c:v>38456.5</c:v>
                      </c:pt>
                      <c:pt idx="13">
                        <c:v>39475.5</c:v>
                      </c:pt>
                      <c:pt idx="14">
                        <c:v>39514.5</c:v>
                      </c:pt>
                      <c:pt idx="15">
                        <c:v>39526.5</c:v>
                      </c:pt>
                      <c:pt idx="16">
                        <c:v>41603.5</c:v>
                      </c:pt>
                      <c:pt idx="17">
                        <c:v>41654.5</c:v>
                      </c:pt>
                      <c:pt idx="18">
                        <c:v>42307.5</c:v>
                      </c:pt>
                      <c:pt idx="19">
                        <c:v>42334.5</c:v>
                      </c:pt>
                      <c:pt idx="20">
                        <c:v>42776.5</c:v>
                      </c:pt>
                      <c:pt idx="21">
                        <c:v>42781.5</c:v>
                      </c:pt>
                      <c:pt idx="22">
                        <c:v>42830.5</c:v>
                      </c:pt>
                      <c:pt idx="23">
                        <c:v>42854.5</c:v>
                      </c:pt>
                      <c:pt idx="24">
                        <c:v>43359.5</c:v>
                      </c:pt>
                      <c:pt idx="25">
                        <c:v>43867.5</c:v>
                      </c:pt>
                      <c:pt idx="26">
                        <c:v>43902</c:v>
                      </c:pt>
                      <c:pt idx="27">
                        <c:v>44892.5</c:v>
                      </c:pt>
                      <c:pt idx="28">
                        <c:v>46118.5</c:v>
                      </c:pt>
                      <c:pt idx="29">
                        <c:v>46665.5</c:v>
                      </c:pt>
                      <c:pt idx="30">
                        <c:v>47687.5</c:v>
                      </c:pt>
                      <c:pt idx="31">
                        <c:v>48225.5</c:v>
                      </c:pt>
                      <c:pt idx="32">
                        <c:v>48295.5</c:v>
                      </c:pt>
                      <c:pt idx="33">
                        <c:v>48815.5</c:v>
                      </c:pt>
                      <c:pt idx="34">
                        <c:v>52633.5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Active!$S$21:$S$988</c15:sqref>
                        </c15:formulaRef>
                      </c:ext>
                    </c:extLst>
                    <c:numCache>
                      <c:formatCode>General</c:formatCode>
                      <c:ptCount val="968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F492-4376-8B1A-30E0FED9DABD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Active!$F$21:$F$988</c15:sqref>
                        </c15:formulaRef>
                      </c:ext>
                    </c:extLst>
                    <c:numCache>
                      <c:formatCode>General</c:formatCode>
                      <c:ptCount val="968"/>
                      <c:pt idx="0">
                        <c:v>-2078</c:v>
                      </c:pt>
                      <c:pt idx="1">
                        <c:v>0</c:v>
                      </c:pt>
                      <c:pt idx="2">
                        <c:v>0.5</c:v>
                      </c:pt>
                      <c:pt idx="3">
                        <c:v>36699</c:v>
                      </c:pt>
                      <c:pt idx="4">
                        <c:v>37229.5</c:v>
                      </c:pt>
                      <c:pt idx="5">
                        <c:v>37229.5</c:v>
                      </c:pt>
                      <c:pt idx="6">
                        <c:v>37334.5</c:v>
                      </c:pt>
                      <c:pt idx="7">
                        <c:v>37334.5</c:v>
                      </c:pt>
                      <c:pt idx="8">
                        <c:v>37334.5</c:v>
                      </c:pt>
                      <c:pt idx="9">
                        <c:v>37945.5</c:v>
                      </c:pt>
                      <c:pt idx="10">
                        <c:v>37965.5</c:v>
                      </c:pt>
                      <c:pt idx="11">
                        <c:v>38438.5</c:v>
                      </c:pt>
                      <c:pt idx="12">
                        <c:v>38456.5</c:v>
                      </c:pt>
                      <c:pt idx="13">
                        <c:v>39475.5</c:v>
                      </c:pt>
                      <c:pt idx="14">
                        <c:v>39514.5</c:v>
                      </c:pt>
                      <c:pt idx="15">
                        <c:v>39526.5</c:v>
                      </c:pt>
                      <c:pt idx="16">
                        <c:v>41603.5</c:v>
                      </c:pt>
                      <c:pt idx="17">
                        <c:v>41654.5</c:v>
                      </c:pt>
                      <c:pt idx="18">
                        <c:v>42307.5</c:v>
                      </c:pt>
                      <c:pt idx="19">
                        <c:v>42334.5</c:v>
                      </c:pt>
                      <c:pt idx="20">
                        <c:v>42776.5</c:v>
                      </c:pt>
                      <c:pt idx="21">
                        <c:v>42781.5</c:v>
                      </c:pt>
                      <c:pt idx="22">
                        <c:v>42830.5</c:v>
                      </c:pt>
                      <c:pt idx="23">
                        <c:v>42854.5</c:v>
                      </c:pt>
                      <c:pt idx="24">
                        <c:v>43359.5</c:v>
                      </c:pt>
                      <c:pt idx="25">
                        <c:v>43867.5</c:v>
                      </c:pt>
                      <c:pt idx="26">
                        <c:v>43902</c:v>
                      </c:pt>
                      <c:pt idx="27">
                        <c:v>44892.5</c:v>
                      </c:pt>
                      <c:pt idx="28">
                        <c:v>46118.5</c:v>
                      </c:pt>
                      <c:pt idx="29">
                        <c:v>46665.5</c:v>
                      </c:pt>
                      <c:pt idx="30">
                        <c:v>47687.5</c:v>
                      </c:pt>
                      <c:pt idx="31">
                        <c:v>48225.5</c:v>
                      </c:pt>
                      <c:pt idx="32">
                        <c:v>48295.5</c:v>
                      </c:pt>
                      <c:pt idx="33">
                        <c:v>48815.5</c:v>
                      </c:pt>
                      <c:pt idx="34">
                        <c:v>52633.5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Active!$T$21:$T$988</c15:sqref>
                        </c15:formulaRef>
                      </c:ext>
                    </c:extLst>
                    <c:numCache>
                      <c:formatCode>General</c:formatCode>
                      <c:ptCount val="968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F492-4376-8B1A-30E0FED9DABD}"/>
                  </c:ext>
                </c:extLst>
              </c15:ser>
            </c15:filteredScatterSeries>
          </c:ext>
        </c:extLst>
      </c:scatterChart>
      <c:valAx>
        <c:axId val="877705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7705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22580645161289"/>
          <c:y val="0.92097264437689974"/>
          <c:w val="0.79677413685734699"/>
          <c:h val="5.81594893230938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161925</xdr:colOff>
      <xdr:row>18</xdr:row>
      <xdr:rowOff>76200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5E306BD-765B-0304-4783-573A7755A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342900</xdr:colOff>
      <xdr:row>0</xdr:row>
      <xdr:rowOff>0</xdr:rowOff>
    </xdr:from>
    <xdr:to>
      <xdr:col>27</xdr:col>
      <xdr:colOff>28575</xdr:colOff>
      <xdr:row>18</xdr:row>
      <xdr:rowOff>76200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7F36EFEE-D1E3-2188-9937-639F92966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9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s://www.aavso.org/ejaavso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2" TargetMode="External"/><Relationship Id="rId13" Type="http://schemas.openxmlformats.org/officeDocument/2006/relationships/hyperlink" Target="http://www.konkoly.hu/cgi-bin/IBVS?5677" TargetMode="External"/><Relationship Id="rId18" Type="http://schemas.openxmlformats.org/officeDocument/2006/relationships/hyperlink" Target="http://www.bav-astro.de/sfs/BAVM_link.php?BAVMnr=193" TargetMode="External"/><Relationship Id="rId3" Type="http://schemas.openxmlformats.org/officeDocument/2006/relationships/hyperlink" Target="http://www.bav-astro.de/sfs/BAVM_link.php?BAVMnr=172" TargetMode="External"/><Relationship Id="rId21" Type="http://schemas.openxmlformats.org/officeDocument/2006/relationships/hyperlink" Target="http://www.konkoly.hu/cgi-bin/IBVS?6042" TargetMode="External"/><Relationship Id="rId7" Type="http://schemas.openxmlformats.org/officeDocument/2006/relationships/hyperlink" Target="http://www.bav-astro.de/sfs/BAVM_link.php?BAVMnr=172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bav-astro.de/sfs/BAVM_link.php?BAVMnr=99" TargetMode="External"/><Relationship Id="rId16" Type="http://schemas.openxmlformats.org/officeDocument/2006/relationships/hyperlink" Target="http://var.astro.cz/oejv/issues/oejv0073.pdf" TargetMode="External"/><Relationship Id="rId20" Type="http://schemas.openxmlformats.org/officeDocument/2006/relationships/hyperlink" Target="http://www.konkoly.hu/cgi-bin/IBVS?6011" TargetMode="External"/><Relationship Id="rId1" Type="http://schemas.openxmlformats.org/officeDocument/2006/relationships/hyperlink" Target="http://www.bav-astro.de/sfs/BAVM_link.php?BAVMnr=172" TargetMode="External"/><Relationship Id="rId6" Type="http://schemas.openxmlformats.org/officeDocument/2006/relationships/hyperlink" Target="http://www.bav-astro.de/sfs/BAVM_link.php?BAVMnr=172" TargetMode="External"/><Relationship Id="rId11" Type="http://schemas.openxmlformats.org/officeDocument/2006/relationships/hyperlink" Target="http://www.konkoly.hu/cgi-bin/IBVS?5653" TargetMode="External"/><Relationship Id="rId5" Type="http://schemas.openxmlformats.org/officeDocument/2006/relationships/hyperlink" Target="http://www.bav-astro.de/sfs/BAVM_link.php?BAVMnr=172" TargetMode="External"/><Relationship Id="rId15" Type="http://schemas.openxmlformats.org/officeDocument/2006/relationships/hyperlink" Target="http://www.bav-astro.de/sfs/BAVM_link.php?BAVMnr=178" TargetMode="External"/><Relationship Id="rId10" Type="http://schemas.openxmlformats.org/officeDocument/2006/relationships/hyperlink" Target="http://www.bav-astro.de/sfs/BAVM_link.php?BAVMnr=173" TargetMode="External"/><Relationship Id="rId19" Type="http://schemas.openxmlformats.org/officeDocument/2006/relationships/hyperlink" Target="http://var.astro.cz/oejv/issues/oejv0116.pdf" TargetMode="External"/><Relationship Id="rId4" Type="http://schemas.openxmlformats.org/officeDocument/2006/relationships/hyperlink" Target="http://www.bav-astro.de/sfs/BAVM_link.php?BAVMnr=111" TargetMode="External"/><Relationship Id="rId9" Type="http://schemas.openxmlformats.org/officeDocument/2006/relationships/hyperlink" Target="http://www.bav-astro.de/sfs/BAVM_link.php?BAVMnr=172" TargetMode="External"/><Relationship Id="rId14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14"/>
  <sheetViews>
    <sheetView tabSelected="1" workbookViewId="0">
      <pane xSplit="14" ySplit="22" topLeftCell="O42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710937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</row>
    <row r="2" spans="1:6" s="5" customFormat="1" ht="12.95" customHeight="1" x14ac:dyDescent="0.2">
      <c r="A2" s="5" t="s">
        <v>25</v>
      </c>
      <c r="B2" s="5" t="s">
        <v>30</v>
      </c>
    </row>
    <row r="3" spans="1:6" s="5" customFormat="1" ht="12.95" customHeight="1" thickBot="1" x14ac:dyDescent="0.25">
      <c r="A3" s="5" t="s">
        <v>29</v>
      </c>
    </row>
    <row r="4" spans="1:6" s="5" customFormat="1" ht="12.95" customHeight="1" thickTop="1" thickBot="1" x14ac:dyDescent="0.25">
      <c r="A4" s="51" t="s">
        <v>1</v>
      </c>
      <c r="C4" s="52">
        <v>25088.522000000001</v>
      </c>
      <c r="D4" s="53">
        <v>0.66735999999999995</v>
      </c>
    </row>
    <row r="5" spans="1:6" s="5" customFormat="1" ht="12.95" customHeight="1" thickTop="1" x14ac:dyDescent="0.2">
      <c r="A5" s="54" t="s">
        <v>46</v>
      </c>
      <c r="C5" s="55">
        <v>-9.5</v>
      </c>
      <c r="D5" s="5" t="s">
        <v>47</v>
      </c>
    </row>
    <row r="6" spans="1:6" s="5" customFormat="1" ht="12.95" customHeight="1" x14ac:dyDescent="0.2">
      <c r="A6" s="51" t="s">
        <v>2</v>
      </c>
    </row>
    <row r="7" spans="1:6" s="5" customFormat="1" ht="12.95" customHeight="1" x14ac:dyDescent="0.2">
      <c r="A7" s="5" t="s">
        <v>3</v>
      </c>
      <c r="C7" s="5">
        <f>+C4</f>
        <v>25088.522000000001</v>
      </c>
      <c r="D7" s="77" t="s">
        <v>213</v>
      </c>
    </row>
    <row r="8" spans="1:6" s="5" customFormat="1" ht="12.95" customHeight="1" x14ac:dyDescent="0.2">
      <c r="A8" s="5" t="s">
        <v>4</v>
      </c>
      <c r="C8" s="5">
        <v>0.66736830000000003</v>
      </c>
      <c r="D8" s="77" t="s">
        <v>213</v>
      </c>
    </row>
    <row r="9" spans="1:6" s="5" customFormat="1" ht="12.95" customHeight="1" x14ac:dyDescent="0.2">
      <c r="A9" s="56" t="s">
        <v>50</v>
      </c>
      <c r="B9" s="57">
        <v>30</v>
      </c>
      <c r="C9" s="58" t="str">
        <f>"F"&amp;B9</f>
        <v>F30</v>
      </c>
      <c r="D9" s="59" t="str">
        <f>"G"&amp;B9</f>
        <v>G30</v>
      </c>
    </row>
    <row r="10" spans="1:6" s="5" customFormat="1" ht="12.95" customHeight="1" thickBot="1" x14ac:dyDescent="0.25">
      <c r="C10" s="60" t="s">
        <v>21</v>
      </c>
      <c r="D10" s="60" t="s">
        <v>22</v>
      </c>
    </row>
    <row r="11" spans="1:6" s="5" customFormat="1" ht="12.95" customHeight="1" x14ac:dyDescent="0.2">
      <c r="A11" s="5" t="s">
        <v>17</v>
      </c>
      <c r="C11" s="59">
        <f ca="1">INTERCEPT(INDIRECT($D$9):G989,INDIRECT($C$9):F989)</f>
        <v>0.41303631483150982</v>
      </c>
      <c r="D11" s="61"/>
    </row>
    <row r="12" spans="1:6" s="5" customFormat="1" ht="12.95" customHeight="1" x14ac:dyDescent="0.2">
      <c r="A12" s="5" t="s">
        <v>18</v>
      </c>
      <c r="C12" s="59">
        <f ca="1">SLOPE(INDIRECT($D$9):G989,INDIRECT($C$9):F989)</f>
        <v>-7.0104233271068679E-6</v>
      </c>
      <c r="D12" s="61"/>
      <c r="E12" s="81" t="s">
        <v>212</v>
      </c>
      <c r="F12" s="82" t="s">
        <v>211</v>
      </c>
    </row>
    <row r="13" spans="1:6" s="5" customFormat="1" ht="12.95" customHeight="1" x14ac:dyDescent="0.2">
      <c r="A13" s="5" t="s">
        <v>20</v>
      </c>
      <c r="C13" s="61" t="s">
        <v>15</v>
      </c>
      <c r="E13" s="79" t="s">
        <v>53</v>
      </c>
      <c r="F13" s="83">
        <v>1</v>
      </c>
    </row>
    <row r="14" spans="1:6" s="5" customFormat="1" ht="12.95" customHeight="1" x14ac:dyDescent="0.2">
      <c r="E14" s="79" t="s">
        <v>48</v>
      </c>
      <c r="F14" s="84">
        <f ca="1">NOW()+15018.5+$C$5/24</f>
        <v>60581.78514861111</v>
      </c>
    </row>
    <row r="15" spans="1:6" s="5" customFormat="1" ht="12.95" customHeight="1" x14ac:dyDescent="0.2">
      <c r="A15" s="63" t="s">
        <v>19</v>
      </c>
      <c r="C15" s="64">
        <f ca="1">(C7+C11)+(C8+C12)*INT(MAX(F21:F3530))</f>
        <v>60214.161790603859</v>
      </c>
      <c r="E15" s="79" t="s">
        <v>54</v>
      </c>
      <c r="F15" s="84">
        <f ca="1">ROUND(2*($F$14-$C$7)/$C$8,0)/2+$F$13</f>
        <v>53185</v>
      </c>
    </row>
    <row r="16" spans="1:6" s="5" customFormat="1" ht="12.95" customHeight="1" x14ac:dyDescent="0.2">
      <c r="A16" s="51" t="s">
        <v>5</v>
      </c>
      <c r="C16" s="65">
        <f ca="1">+C8+C12</f>
        <v>0.66736128957667296</v>
      </c>
      <c r="E16" s="79" t="s">
        <v>49</v>
      </c>
      <c r="F16" s="84">
        <f ca="1">ROUND(2*($F$14-$C$15)/$C$16,0)/2+$F$13</f>
        <v>552</v>
      </c>
    </row>
    <row r="17" spans="1:21" s="5" customFormat="1" ht="12.95" customHeight="1" thickBot="1" x14ac:dyDescent="0.25">
      <c r="A17" s="62" t="s">
        <v>43</v>
      </c>
      <c r="C17" s="5">
        <f>COUNT(C21:C2188)</f>
        <v>35</v>
      </c>
      <c r="E17" s="79" t="s">
        <v>209</v>
      </c>
      <c r="F17" s="86">
        <f ca="1">+$C$15+$C$16*$F$16-15018.5-$C$5/24</f>
        <v>45564.441055783522</v>
      </c>
    </row>
    <row r="18" spans="1:21" s="5" customFormat="1" ht="12.95" customHeight="1" thickTop="1" thickBot="1" x14ac:dyDescent="0.25">
      <c r="A18" s="51" t="s">
        <v>6</v>
      </c>
      <c r="C18" s="52">
        <f ca="1">+C15</f>
        <v>60214.161790603859</v>
      </c>
      <c r="D18" s="78">
        <f ca="1">+C16</f>
        <v>0.66736128957667296</v>
      </c>
      <c r="E18" s="80" t="s">
        <v>210</v>
      </c>
      <c r="F18" s="85">
        <f ca="1">+($C$15+$C$16*$F$16)-($C$16/2)-15018.5-$C$5/24</f>
        <v>45564.10737513873</v>
      </c>
    </row>
    <row r="19" spans="1:21" s="5" customFormat="1" ht="12.95" customHeight="1" thickTop="1" x14ac:dyDescent="0.2"/>
    <row r="20" spans="1:21" s="5" customFormat="1" ht="12.95" customHeight="1" thickBot="1" x14ac:dyDescent="0.25">
      <c r="A20" s="60" t="s">
        <v>7</v>
      </c>
      <c r="B20" s="60" t="s">
        <v>8</v>
      </c>
      <c r="C20" s="60" t="s">
        <v>9</v>
      </c>
      <c r="D20" s="60" t="s">
        <v>14</v>
      </c>
      <c r="E20" s="60" t="s">
        <v>10</v>
      </c>
      <c r="F20" s="60" t="s">
        <v>11</v>
      </c>
      <c r="G20" s="60" t="s">
        <v>12</v>
      </c>
      <c r="H20" s="66" t="s">
        <v>64</v>
      </c>
      <c r="I20" s="66" t="s">
        <v>67</v>
      </c>
      <c r="J20" s="66" t="s">
        <v>61</v>
      </c>
      <c r="K20" s="66" t="s">
        <v>59</v>
      </c>
      <c r="L20" s="66" t="s">
        <v>26</v>
      </c>
      <c r="M20" s="66" t="s">
        <v>27</v>
      </c>
      <c r="N20" s="66" t="s">
        <v>28</v>
      </c>
      <c r="O20" s="66" t="s">
        <v>24</v>
      </c>
      <c r="P20" s="67" t="s">
        <v>23</v>
      </c>
      <c r="Q20" s="60" t="s">
        <v>16</v>
      </c>
      <c r="U20" s="87" t="s">
        <v>214</v>
      </c>
    </row>
    <row r="21" spans="1:21" s="5" customFormat="1" ht="12.95" customHeight="1" x14ac:dyDescent="0.2">
      <c r="A21" s="68" t="s">
        <v>73</v>
      </c>
      <c r="B21" s="69" t="s">
        <v>42</v>
      </c>
      <c r="C21" s="70">
        <v>23701.749</v>
      </c>
      <c r="D21" s="71"/>
      <c r="E21" s="5">
        <f t="shared" ref="E21:E35" si="0">+(C21-C$7)/C$8</f>
        <v>-2077.972537802591</v>
      </c>
      <c r="F21" s="5">
        <f t="shared" ref="F21:F54" si="1">ROUND(2*E21,0)/2</f>
        <v>-2078</v>
      </c>
      <c r="G21" s="5">
        <f>+C21-(C$7+F21*C$8)</f>
        <v>1.8327399997360772E-2</v>
      </c>
      <c r="H21" s="5">
        <f>+G21</f>
        <v>1.8327399997360772E-2</v>
      </c>
      <c r="O21" s="5">
        <f t="shared" ref="O21:O35" ca="1" si="2">+C$11+C$12*$F21</f>
        <v>0.4276039745052379</v>
      </c>
      <c r="Q21" s="72">
        <f t="shared" ref="Q21:Q35" si="3">+C21-15018.5</f>
        <v>8683.2489999999998</v>
      </c>
    </row>
    <row r="22" spans="1:21" s="5" customFormat="1" ht="12.95" customHeight="1" x14ac:dyDescent="0.2">
      <c r="A22" s="5" t="s">
        <v>13</v>
      </c>
      <c r="C22" s="71">
        <v>25088.522000000001</v>
      </c>
      <c r="D22" s="71" t="s">
        <v>15</v>
      </c>
      <c r="E22" s="5">
        <f t="shared" si="0"/>
        <v>0</v>
      </c>
      <c r="F22" s="5">
        <f t="shared" si="1"/>
        <v>0</v>
      </c>
      <c r="H22" s="59">
        <v>0</v>
      </c>
      <c r="O22" s="5">
        <f t="shared" ca="1" si="2"/>
        <v>0.41303631483150982</v>
      </c>
      <c r="Q22" s="72">
        <f t="shared" si="3"/>
        <v>10070.022000000001</v>
      </c>
    </row>
    <row r="23" spans="1:21" s="5" customFormat="1" ht="12.95" customHeight="1" x14ac:dyDescent="0.2">
      <c r="A23" s="68" t="s">
        <v>79</v>
      </c>
      <c r="B23" s="69" t="s">
        <v>38</v>
      </c>
      <c r="C23" s="70">
        <v>25088.888999999999</v>
      </c>
      <c r="D23" s="71"/>
      <c r="E23" s="5">
        <f t="shared" si="0"/>
        <v>0.54992123539336546</v>
      </c>
      <c r="F23" s="5">
        <f t="shared" si="1"/>
        <v>0.5</v>
      </c>
      <c r="G23" s="5">
        <f t="shared" ref="G23:G54" si="4">+C23-(C$7+F23*C$8)</f>
        <v>3.3315849999780767E-2</v>
      </c>
      <c r="H23" s="5">
        <f>+G23</f>
        <v>3.3315849999780767E-2</v>
      </c>
      <c r="O23" s="5">
        <f t="shared" ca="1" si="2"/>
        <v>0.41303280961984629</v>
      </c>
      <c r="Q23" s="72">
        <f t="shared" si="3"/>
        <v>10070.388999999999</v>
      </c>
    </row>
    <row r="24" spans="1:21" s="5" customFormat="1" ht="12.95" customHeight="1" x14ac:dyDescent="0.2">
      <c r="A24" s="5" t="s">
        <v>37</v>
      </c>
      <c r="B24" s="61" t="s">
        <v>38</v>
      </c>
      <c r="C24" s="71">
        <v>49580.428899999999</v>
      </c>
      <c r="D24" s="73"/>
      <c r="E24" s="5">
        <f t="shared" si="0"/>
        <v>36699.236238820449</v>
      </c>
      <c r="F24" s="5">
        <f t="shared" si="1"/>
        <v>36699</v>
      </c>
      <c r="G24" s="5">
        <f t="shared" si="4"/>
        <v>0.15765829999872949</v>
      </c>
      <c r="J24" s="5">
        <f>+G24</f>
        <v>0.15765829999872949</v>
      </c>
      <c r="O24" s="5">
        <f t="shared" ca="1" si="2"/>
        <v>0.1557607891500149</v>
      </c>
      <c r="Q24" s="72">
        <f t="shared" si="3"/>
        <v>34561.928899999999</v>
      </c>
    </row>
    <row r="25" spans="1:21" s="5" customFormat="1" ht="12.95" customHeight="1" x14ac:dyDescent="0.2">
      <c r="A25" s="5" t="s">
        <v>31</v>
      </c>
      <c r="C25" s="71">
        <v>49934.465799999998</v>
      </c>
      <c r="D25" s="71" t="s">
        <v>15</v>
      </c>
      <c r="E25" s="5">
        <f t="shared" si="0"/>
        <v>37229.733267222902</v>
      </c>
      <c r="F25" s="5">
        <f t="shared" si="1"/>
        <v>37229.5</v>
      </c>
      <c r="G25" s="5">
        <f t="shared" si="4"/>
        <v>0.15567514999565901</v>
      </c>
      <c r="J25" s="5">
        <f>+G25</f>
        <v>0.15567514999565901</v>
      </c>
      <c r="O25" s="5">
        <f t="shared" ca="1" si="2"/>
        <v>0.15204175957498467</v>
      </c>
      <c r="Q25" s="72">
        <f t="shared" si="3"/>
        <v>34915.965799999998</v>
      </c>
    </row>
    <row r="26" spans="1:21" s="5" customFormat="1" ht="12.95" customHeight="1" x14ac:dyDescent="0.2">
      <c r="A26" s="3" t="s">
        <v>31</v>
      </c>
      <c r="B26" s="4"/>
      <c r="C26" s="3">
        <v>49934.465799999998</v>
      </c>
      <c r="D26" s="3"/>
      <c r="E26" s="5">
        <f t="shared" si="0"/>
        <v>37229.733267222902</v>
      </c>
      <c r="F26" s="5">
        <f t="shared" si="1"/>
        <v>37229.5</v>
      </c>
      <c r="G26" s="5">
        <f t="shared" si="4"/>
        <v>0.15567514999565901</v>
      </c>
      <c r="J26" s="5">
        <f>+G26</f>
        <v>0.15567514999565901</v>
      </c>
      <c r="O26" s="5">
        <f t="shared" ca="1" si="2"/>
        <v>0.15204175957498467</v>
      </c>
      <c r="Q26" s="72">
        <f t="shared" si="3"/>
        <v>34915.965799999998</v>
      </c>
    </row>
    <row r="27" spans="1:21" s="5" customFormat="1" ht="12.95" customHeight="1" x14ac:dyDescent="0.2">
      <c r="A27" s="5" t="s">
        <v>32</v>
      </c>
      <c r="C27" s="71">
        <v>50004.546999999999</v>
      </c>
      <c r="D27" s="71">
        <v>0.01</v>
      </c>
      <c r="E27" s="5">
        <f t="shared" si="0"/>
        <v>37334.744548100345</v>
      </c>
      <c r="F27" s="5">
        <f t="shared" si="1"/>
        <v>37334.5</v>
      </c>
      <c r="G27" s="5">
        <f t="shared" si="4"/>
        <v>0.16320365000137826</v>
      </c>
      <c r="I27" s="5">
        <f>+G27</f>
        <v>0.16320365000137826</v>
      </c>
      <c r="O27" s="5">
        <f t="shared" ca="1" si="2"/>
        <v>0.15130566512563848</v>
      </c>
      <c r="Q27" s="72">
        <f t="shared" si="3"/>
        <v>34986.046999999999</v>
      </c>
    </row>
    <row r="28" spans="1:21" s="5" customFormat="1" ht="12.95" customHeight="1" x14ac:dyDescent="0.2">
      <c r="A28" s="5" t="s">
        <v>33</v>
      </c>
      <c r="C28" s="71">
        <v>50004.546999999999</v>
      </c>
      <c r="D28" s="71"/>
      <c r="E28" s="5">
        <f t="shared" si="0"/>
        <v>37334.744548100345</v>
      </c>
      <c r="F28" s="5">
        <f t="shared" si="1"/>
        <v>37334.5</v>
      </c>
      <c r="G28" s="5">
        <f t="shared" si="4"/>
        <v>0.16320365000137826</v>
      </c>
      <c r="I28" s="5">
        <f>+G28</f>
        <v>0.16320365000137826</v>
      </c>
      <c r="O28" s="5">
        <f t="shared" ca="1" si="2"/>
        <v>0.15130566512563848</v>
      </c>
      <c r="Q28" s="72">
        <f t="shared" si="3"/>
        <v>34986.046999999999</v>
      </c>
    </row>
    <row r="29" spans="1:21" x14ac:dyDescent="0.2">
      <c r="A29" t="s">
        <v>32</v>
      </c>
      <c r="C29" s="9">
        <v>50004.546999999999</v>
      </c>
      <c r="D29" s="9">
        <v>0.01</v>
      </c>
      <c r="E29">
        <f t="shared" si="0"/>
        <v>37334.744548100345</v>
      </c>
      <c r="F29">
        <f t="shared" si="1"/>
        <v>37334.5</v>
      </c>
      <c r="G29">
        <f t="shared" si="4"/>
        <v>0.16320365000137826</v>
      </c>
      <c r="I29">
        <f>+G29</f>
        <v>0.16320365000137826</v>
      </c>
      <c r="O29">
        <f t="shared" ca="1" si="2"/>
        <v>0.15130566512563848</v>
      </c>
      <c r="Q29" s="2">
        <f t="shared" si="3"/>
        <v>34986.046999999999</v>
      </c>
    </row>
    <row r="30" spans="1:21" x14ac:dyDescent="0.2">
      <c r="A30" t="s">
        <v>34</v>
      </c>
      <c r="C30" s="9">
        <v>50412.302499999998</v>
      </c>
      <c r="D30" s="9">
        <v>2.5000000000000001E-3</v>
      </c>
      <c r="E30">
        <f t="shared" si="0"/>
        <v>37945.734761450309</v>
      </c>
      <c r="F30">
        <f t="shared" si="1"/>
        <v>37945.5</v>
      </c>
      <c r="G30">
        <f t="shared" si="4"/>
        <v>0.15667234999273205</v>
      </c>
      <c r="I30">
        <f>+G30</f>
        <v>0.15667234999273205</v>
      </c>
      <c r="O30">
        <f t="shared" ca="1" si="2"/>
        <v>0.14702229647277615</v>
      </c>
      <c r="Q30" s="2">
        <f t="shared" si="3"/>
        <v>35393.802499999998</v>
      </c>
    </row>
    <row r="31" spans="1:21" x14ac:dyDescent="0.2">
      <c r="A31" t="s">
        <v>34</v>
      </c>
      <c r="B31" t="s">
        <v>35</v>
      </c>
      <c r="C31" s="9">
        <v>50425.337</v>
      </c>
      <c r="D31" s="9">
        <v>0.01</v>
      </c>
      <c r="E31">
        <f t="shared" si="0"/>
        <v>37965.26595584477</v>
      </c>
      <c r="F31">
        <f t="shared" si="1"/>
        <v>37965.5</v>
      </c>
      <c r="O31">
        <f t="shared" ca="1" si="2"/>
        <v>0.14688208800623404</v>
      </c>
      <c r="Q31" s="2">
        <f t="shared" si="3"/>
        <v>35406.837</v>
      </c>
      <c r="U31">
        <f>+C31-(C$7+F31*C$8)</f>
        <v>-0.15619365000748076</v>
      </c>
    </row>
    <row r="32" spans="1:21" x14ac:dyDescent="0.2">
      <c r="A32" s="5" t="s">
        <v>37</v>
      </c>
      <c r="B32" s="8"/>
      <c r="C32" s="9">
        <v>50741.3099</v>
      </c>
      <c r="D32" s="10"/>
      <c r="E32">
        <f t="shared" si="0"/>
        <v>38438.727011756477</v>
      </c>
      <c r="F32">
        <f t="shared" si="1"/>
        <v>38438.5</v>
      </c>
      <c r="G32">
        <f t="shared" si="4"/>
        <v>0.15150045000336831</v>
      </c>
      <c r="J32">
        <f t="shared" ref="J32:J39" si="5">+G32</f>
        <v>0.15150045000336831</v>
      </c>
      <c r="O32">
        <f t="shared" ca="1" si="2"/>
        <v>0.14356615777251247</v>
      </c>
      <c r="Q32" s="2">
        <f t="shared" si="3"/>
        <v>35722.8099</v>
      </c>
    </row>
    <row r="33" spans="1:17" x14ac:dyDescent="0.2">
      <c r="A33" t="s">
        <v>36</v>
      </c>
      <c r="C33" s="9">
        <v>50753.321300000003</v>
      </c>
      <c r="D33" s="9">
        <v>5.0000000000000001E-4</v>
      </c>
      <c r="E33">
        <f t="shared" si="0"/>
        <v>38456.725169595258</v>
      </c>
      <c r="F33">
        <f t="shared" si="1"/>
        <v>38456.5</v>
      </c>
      <c r="G33">
        <f t="shared" si="4"/>
        <v>0.15027104999899166</v>
      </c>
      <c r="J33">
        <f t="shared" si="5"/>
        <v>0.15027104999899166</v>
      </c>
      <c r="O33">
        <f t="shared" ca="1" si="2"/>
        <v>0.14343997015262455</v>
      </c>
      <c r="Q33" s="2">
        <f t="shared" si="3"/>
        <v>35734.821300000003</v>
      </c>
    </row>
    <row r="34" spans="1:17" x14ac:dyDescent="0.2">
      <c r="A34" s="5" t="s">
        <v>37</v>
      </c>
      <c r="B34" s="8"/>
      <c r="C34" s="9">
        <v>51433.357600000003</v>
      </c>
      <c r="D34" s="9">
        <v>2E-3</v>
      </c>
      <c r="E34">
        <f t="shared" si="0"/>
        <v>39475.707191965819</v>
      </c>
      <c r="F34">
        <f t="shared" si="1"/>
        <v>39475.5</v>
      </c>
      <c r="G34">
        <f t="shared" si="4"/>
        <v>0.13827334999950835</v>
      </c>
      <c r="J34">
        <f t="shared" si="5"/>
        <v>0.13827334999950835</v>
      </c>
      <c r="O34">
        <f t="shared" ca="1" si="2"/>
        <v>0.13629634878230268</v>
      </c>
      <c r="Q34" s="2">
        <f t="shared" si="3"/>
        <v>36414.857600000003</v>
      </c>
    </row>
    <row r="35" spans="1:17" x14ac:dyDescent="0.2">
      <c r="A35" s="5" t="s">
        <v>37</v>
      </c>
      <c r="B35" s="8"/>
      <c r="C35" s="9">
        <v>51459.382899999997</v>
      </c>
      <c r="D35" s="9">
        <v>2.0000000000000001E-4</v>
      </c>
      <c r="E35">
        <f t="shared" si="0"/>
        <v>39514.704099670293</v>
      </c>
      <c r="F35">
        <f t="shared" si="1"/>
        <v>39514.5</v>
      </c>
      <c r="G35">
        <f t="shared" si="4"/>
        <v>0.13620964999427088</v>
      </c>
      <c r="J35">
        <f t="shared" si="5"/>
        <v>0.13620964999427088</v>
      </c>
      <c r="O35">
        <f t="shared" ca="1" si="2"/>
        <v>0.13602294227254547</v>
      </c>
      <c r="Q35" s="2">
        <f t="shared" si="3"/>
        <v>36440.882899999997</v>
      </c>
    </row>
    <row r="36" spans="1:17" x14ac:dyDescent="0.2">
      <c r="A36" s="5" t="s">
        <v>37</v>
      </c>
      <c r="B36" s="8"/>
      <c r="C36" s="9">
        <v>51467.391799999998</v>
      </c>
      <c r="D36" s="9">
        <v>6.9999999999999999E-4</v>
      </c>
      <c r="E36">
        <f t="shared" ref="E36:E54" si="6">+(C36-C$7)/C$8</f>
        <v>39526.704819512699</v>
      </c>
      <c r="F36">
        <f t="shared" si="1"/>
        <v>39526.5</v>
      </c>
      <c r="G36">
        <f t="shared" si="4"/>
        <v>0.13669004999974277</v>
      </c>
      <c r="J36">
        <f t="shared" si="5"/>
        <v>0.13669004999974277</v>
      </c>
      <c r="O36">
        <f t="shared" ref="O36:O54" ca="1" si="7">+C$11+C$12*$F36</f>
        <v>0.13593881719262019</v>
      </c>
      <c r="Q36" s="2">
        <f t="shared" ref="Q36:Q54" si="8">+C36-15018.5</f>
        <v>36448.891799999998</v>
      </c>
    </row>
    <row r="37" spans="1:17" x14ac:dyDescent="0.2">
      <c r="A37" s="5" t="s">
        <v>37</v>
      </c>
      <c r="B37" s="8"/>
      <c r="C37" s="9">
        <v>52853.487699999998</v>
      </c>
      <c r="D37" s="9">
        <v>4.0000000000000002E-4</v>
      </c>
      <c r="E37">
        <f t="shared" si="6"/>
        <v>41603.662775112331</v>
      </c>
      <c r="F37">
        <f t="shared" si="1"/>
        <v>41603.5</v>
      </c>
      <c r="G37">
        <f t="shared" si="4"/>
        <v>0.10863094999513123</v>
      </c>
      <c r="J37">
        <f t="shared" si="5"/>
        <v>0.10863094999513123</v>
      </c>
      <c r="O37">
        <f t="shared" ca="1" si="7"/>
        <v>0.12137816794221923</v>
      </c>
      <c r="Q37" s="2">
        <f t="shared" si="8"/>
        <v>37834.987699999998</v>
      </c>
    </row>
    <row r="38" spans="1:17" x14ac:dyDescent="0.2">
      <c r="A38" s="5" t="s">
        <v>37</v>
      </c>
      <c r="B38" s="8"/>
      <c r="C38" s="9">
        <v>52887.527800000003</v>
      </c>
      <c r="D38" s="9">
        <v>6.9999999999999999E-4</v>
      </c>
      <c r="E38">
        <f t="shared" si="6"/>
        <v>41654.669243354831</v>
      </c>
      <c r="F38">
        <f t="shared" si="1"/>
        <v>41654.5</v>
      </c>
      <c r="G38">
        <f t="shared" si="4"/>
        <v>0.11294764999911422</v>
      </c>
      <c r="J38">
        <f t="shared" si="5"/>
        <v>0.11294764999911422</v>
      </c>
      <c r="O38">
        <f t="shared" ca="1" si="7"/>
        <v>0.12102063635253679</v>
      </c>
      <c r="Q38" s="2">
        <f t="shared" si="8"/>
        <v>37869.027800000003</v>
      </c>
    </row>
    <row r="39" spans="1:17" x14ac:dyDescent="0.2">
      <c r="A39" s="5" t="s">
        <v>39</v>
      </c>
      <c r="B39" s="7"/>
      <c r="C39" s="9">
        <v>53323.318399999996</v>
      </c>
      <c r="D39" s="9">
        <v>8.3000000000000001E-3</v>
      </c>
      <c r="E39">
        <f t="shared" si="6"/>
        <v>42307.667894923979</v>
      </c>
      <c r="F39">
        <f t="shared" si="1"/>
        <v>42307.5</v>
      </c>
      <c r="G39">
        <f t="shared" si="4"/>
        <v>0.11204774999350775</v>
      </c>
      <c r="J39">
        <f t="shared" si="5"/>
        <v>0.11204774999350775</v>
      </c>
      <c r="O39">
        <f t="shared" ca="1" si="7"/>
        <v>0.11644282991993599</v>
      </c>
      <c r="Q39" s="2">
        <f t="shared" si="8"/>
        <v>38304.818399999996</v>
      </c>
    </row>
    <row r="40" spans="1:17" x14ac:dyDescent="0.2">
      <c r="A40" s="12" t="s">
        <v>45</v>
      </c>
      <c r="B40" s="13" t="s">
        <v>42</v>
      </c>
      <c r="C40" s="14">
        <v>53341.334900000002</v>
      </c>
      <c r="D40" s="14">
        <v>1.6999999999999999E-3</v>
      </c>
      <c r="E40">
        <f t="shared" si="6"/>
        <v>42334.664232628369</v>
      </c>
      <c r="F40">
        <f t="shared" si="1"/>
        <v>42334.5</v>
      </c>
      <c r="G40">
        <f t="shared" si="4"/>
        <v>0.10960364999482408</v>
      </c>
      <c r="K40">
        <f>+G40</f>
        <v>0.10960364999482408</v>
      </c>
      <c r="O40">
        <f t="shared" ca="1" si="7"/>
        <v>0.11625354849010411</v>
      </c>
      <c r="Q40" s="2">
        <f t="shared" si="8"/>
        <v>38322.834900000002</v>
      </c>
    </row>
    <row r="41" spans="1:17" x14ac:dyDescent="0.2">
      <c r="A41" s="14" t="s">
        <v>52</v>
      </c>
      <c r="B41" s="13" t="s">
        <v>42</v>
      </c>
      <c r="C41" s="14">
        <v>53636.309580000001</v>
      </c>
      <c r="D41" s="14">
        <v>2.5000000000000001E-3</v>
      </c>
      <c r="E41">
        <f t="shared" si="6"/>
        <v>42776.661073053663</v>
      </c>
      <c r="F41">
        <f t="shared" si="1"/>
        <v>42776.5</v>
      </c>
      <c r="G41">
        <f t="shared" si="4"/>
        <v>0.10749505000421777</v>
      </c>
      <c r="K41">
        <f>+G41</f>
        <v>0.10749505000421777</v>
      </c>
      <c r="O41">
        <f t="shared" ca="1" si="7"/>
        <v>0.11315494137952287</v>
      </c>
      <c r="Q41" s="2">
        <f t="shared" si="8"/>
        <v>38617.809580000001</v>
      </c>
    </row>
    <row r="42" spans="1:17" x14ac:dyDescent="0.2">
      <c r="A42" s="15" t="s">
        <v>41</v>
      </c>
      <c r="B42" s="16" t="s">
        <v>42</v>
      </c>
      <c r="C42" s="17">
        <v>53639.646399999998</v>
      </c>
      <c r="D42" s="17">
        <v>2.0000000000000001E-4</v>
      </c>
      <c r="E42">
        <f t="shared" si="6"/>
        <v>42781.661040837564</v>
      </c>
      <c r="F42">
        <f t="shared" si="1"/>
        <v>42781.5</v>
      </c>
      <c r="G42">
        <f t="shared" si="4"/>
        <v>0.10747355000057723</v>
      </c>
      <c r="K42">
        <f>+G42</f>
        <v>0.10747355000057723</v>
      </c>
      <c r="O42">
        <f t="shared" ca="1" si="7"/>
        <v>0.11311988926288735</v>
      </c>
      <c r="Q42" s="2">
        <f t="shared" si="8"/>
        <v>38621.146399999998</v>
      </c>
    </row>
    <row r="43" spans="1:17" x14ac:dyDescent="0.2">
      <c r="A43" s="14" t="s">
        <v>52</v>
      </c>
      <c r="B43" s="13" t="s">
        <v>42</v>
      </c>
      <c r="C43" s="14">
        <v>53672.348489999997</v>
      </c>
      <c r="D43" s="14">
        <v>2E-3</v>
      </c>
      <c r="E43">
        <f t="shared" si="6"/>
        <v>42830.662604142264</v>
      </c>
      <c r="F43">
        <f t="shared" si="1"/>
        <v>42830.5</v>
      </c>
      <c r="G43">
        <f t="shared" si="4"/>
        <v>0.10851684999215649</v>
      </c>
      <c r="K43">
        <f>+G43</f>
        <v>0.10851684999215649</v>
      </c>
      <c r="O43">
        <f t="shared" ca="1" si="7"/>
        <v>0.11277637851985911</v>
      </c>
      <c r="Q43" s="2">
        <f t="shared" si="8"/>
        <v>38653.848489999997</v>
      </c>
    </row>
    <row r="44" spans="1:17" x14ac:dyDescent="0.2">
      <c r="A44" s="12" t="s">
        <v>44</v>
      </c>
      <c r="B44" s="18"/>
      <c r="C44" s="14">
        <v>53688.360099999998</v>
      </c>
      <c r="D44" s="14">
        <v>2.8999999999999998E-3</v>
      </c>
      <c r="E44">
        <f t="shared" si="6"/>
        <v>42854.654768588793</v>
      </c>
      <c r="F44">
        <f t="shared" si="1"/>
        <v>42854.5</v>
      </c>
      <c r="G44">
        <f t="shared" si="4"/>
        <v>0.10328764999576379</v>
      </c>
      <c r="J44">
        <f>+G44</f>
        <v>0.10328764999576379</v>
      </c>
      <c r="O44">
        <f t="shared" ca="1" si="7"/>
        <v>0.11260812836000855</v>
      </c>
      <c r="Q44" s="2">
        <f t="shared" si="8"/>
        <v>38669.860099999998</v>
      </c>
    </row>
    <row r="45" spans="1:17" x14ac:dyDescent="0.2">
      <c r="A45" s="14" t="s">
        <v>51</v>
      </c>
      <c r="B45" s="13" t="s">
        <v>42</v>
      </c>
      <c r="C45" s="14">
        <v>54025.382999999914</v>
      </c>
      <c r="D45" s="14">
        <v>5.0000000000000001E-3</v>
      </c>
      <c r="E45">
        <f t="shared" si="6"/>
        <v>43359.657628328932</v>
      </c>
      <c r="F45">
        <f t="shared" si="1"/>
        <v>43359.5</v>
      </c>
      <c r="G45">
        <f t="shared" si="4"/>
        <v>0.10519614991062554</v>
      </c>
      <c r="I45">
        <f>+G45</f>
        <v>0.10519614991062554</v>
      </c>
      <c r="O45">
        <f t="shared" ca="1" si="7"/>
        <v>0.1090678645798196</v>
      </c>
      <c r="Q45" s="2">
        <f t="shared" si="8"/>
        <v>39006.882999999914</v>
      </c>
    </row>
    <row r="46" spans="1:17" x14ac:dyDescent="0.2">
      <c r="A46" s="14" t="s">
        <v>52</v>
      </c>
      <c r="B46" s="13" t="s">
        <v>42</v>
      </c>
      <c r="C46" s="14">
        <v>54364.410320000003</v>
      </c>
      <c r="D46" s="14">
        <v>1.4E-3</v>
      </c>
      <c r="E46">
        <f t="shared" si="6"/>
        <v>43867.663957068384</v>
      </c>
      <c r="F46">
        <f t="shared" si="1"/>
        <v>43867.5</v>
      </c>
      <c r="G46">
        <f t="shared" si="4"/>
        <v>0.10941974999877857</v>
      </c>
      <c r="K46">
        <f>+G46</f>
        <v>0.10941974999877857</v>
      </c>
      <c r="O46">
        <f t="shared" ca="1" si="7"/>
        <v>0.10550656952964932</v>
      </c>
      <c r="Q46" s="2">
        <f t="shared" si="8"/>
        <v>39345.910320000003</v>
      </c>
    </row>
    <row r="47" spans="1:17" x14ac:dyDescent="0.2">
      <c r="A47" s="36" t="s">
        <v>188</v>
      </c>
      <c r="B47" s="38" t="s">
        <v>42</v>
      </c>
      <c r="C47" s="37">
        <v>54387.439200000001</v>
      </c>
      <c r="D47" s="9"/>
      <c r="E47">
        <f t="shared" si="6"/>
        <v>43902.170960172967</v>
      </c>
      <c r="F47">
        <f t="shared" si="1"/>
        <v>43902</v>
      </c>
      <c r="G47">
        <f t="shared" si="4"/>
        <v>0.11409339999954682</v>
      </c>
      <c r="K47">
        <f>+G47</f>
        <v>0.11409339999954682</v>
      </c>
      <c r="O47">
        <f t="shared" ca="1" si="7"/>
        <v>0.10526470992486409</v>
      </c>
      <c r="Q47" s="2">
        <f t="shared" si="8"/>
        <v>39368.939200000001</v>
      </c>
    </row>
    <row r="48" spans="1:17" x14ac:dyDescent="0.2">
      <c r="A48" s="12" t="s">
        <v>207</v>
      </c>
      <c r="B48" s="19" t="s">
        <v>42</v>
      </c>
      <c r="C48" s="20">
        <v>55048.468000000001</v>
      </c>
      <c r="D48" s="20">
        <v>8.0000000000000002E-3</v>
      </c>
      <c r="E48">
        <f t="shared" si="6"/>
        <v>44892.671707661269</v>
      </c>
      <c r="F48">
        <f t="shared" si="1"/>
        <v>44892.5</v>
      </c>
      <c r="G48">
        <f t="shared" si="4"/>
        <v>0.11459224999998696</v>
      </c>
      <c r="I48">
        <f>+G48</f>
        <v>0.11459224999998696</v>
      </c>
      <c r="O48">
        <f t="shared" ca="1" si="7"/>
        <v>9.8320885619364751E-2</v>
      </c>
      <c r="Q48" s="2">
        <f t="shared" si="8"/>
        <v>40029.968000000001</v>
      </c>
    </row>
    <row r="49" spans="1:17" x14ac:dyDescent="0.2">
      <c r="A49" s="21" t="s">
        <v>55</v>
      </c>
      <c r="B49" s="22" t="s">
        <v>42</v>
      </c>
      <c r="C49" s="21">
        <v>55866.643600000003</v>
      </c>
      <c r="D49" s="21">
        <v>4.0000000000000002E-4</v>
      </c>
      <c r="E49">
        <f t="shared" si="6"/>
        <v>46118.644832246304</v>
      </c>
      <c r="F49">
        <f t="shared" si="1"/>
        <v>46118.5</v>
      </c>
      <c r="G49">
        <f t="shared" si="4"/>
        <v>9.6656450004957151E-2</v>
      </c>
      <c r="K49">
        <f>+G49</f>
        <v>9.6656450004957151E-2</v>
      </c>
      <c r="O49">
        <f t="shared" ca="1" si="7"/>
        <v>8.9726106620331758E-2</v>
      </c>
      <c r="Q49" s="2">
        <f t="shared" si="8"/>
        <v>40848.143600000003</v>
      </c>
    </row>
    <row r="50" spans="1:17" x14ac:dyDescent="0.2">
      <c r="A50" s="39" t="s">
        <v>56</v>
      </c>
      <c r="B50" s="40" t="s">
        <v>42</v>
      </c>
      <c r="C50" s="41">
        <v>56231.685700000002</v>
      </c>
      <c r="D50" s="41">
        <v>3.0000000000000003E-4</v>
      </c>
      <c r="E50">
        <f t="shared" si="6"/>
        <v>46665.632305280305</v>
      </c>
      <c r="F50">
        <f t="shared" si="1"/>
        <v>46665.5</v>
      </c>
      <c r="G50">
        <f t="shared" si="4"/>
        <v>8.8296350004384294E-2</v>
      </c>
      <c r="K50">
        <f>+G50</f>
        <v>8.8296350004384294E-2</v>
      </c>
      <c r="O50">
        <f t="shared" ca="1" si="7"/>
        <v>8.5891405060404269E-2</v>
      </c>
      <c r="Q50" s="2">
        <f t="shared" si="8"/>
        <v>41213.185700000002</v>
      </c>
    </row>
    <row r="51" spans="1:17" x14ac:dyDescent="0.2">
      <c r="A51" s="48" t="s">
        <v>0</v>
      </c>
      <c r="B51" s="49" t="s">
        <v>42</v>
      </c>
      <c r="C51" s="50">
        <v>56913.721700000002</v>
      </c>
      <c r="D51" s="50">
        <v>2.0000000000000001E-4</v>
      </c>
      <c r="E51">
        <f t="shared" si="6"/>
        <v>47687.610724093429</v>
      </c>
      <c r="F51">
        <f t="shared" si="1"/>
        <v>47687.5</v>
      </c>
      <c r="G51">
        <f t="shared" si="4"/>
        <v>7.3893749999115244E-2</v>
      </c>
      <c r="K51">
        <f>+G51</f>
        <v>7.3893749999115244E-2</v>
      </c>
      <c r="O51">
        <f t="shared" ca="1" si="7"/>
        <v>7.8726752420101076E-2</v>
      </c>
      <c r="Q51" s="2">
        <f t="shared" si="8"/>
        <v>41895.221700000002</v>
      </c>
    </row>
    <row r="52" spans="1:17" x14ac:dyDescent="0.2">
      <c r="A52" s="48" t="s">
        <v>0</v>
      </c>
      <c r="B52" s="49" t="s">
        <v>42</v>
      </c>
      <c r="C52" s="50">
        <v>57272.765200000002</v>
      </c>
      <c r="D52" s="50">
        <v>1E-4</v>
      </c>
      <c r="E52">
        <f t="shared" si="6"/>
        <v>48225.609757011232</v>
      </c>
      <c r="F52">
        <f t="shared" si="1"/>
        <v>48225.5</v>
      </c>
      <c r="G52">
        <f t="shared" si="4"/>
        <v>7.3248349995992612E-2</v>
      </c>
      <c r="K52">
        <f>+G52</f>
        <v>7.3248349995992612E-2</v>
      </c>
      <c r="O52">
        <f t="shared" ca="1" si="7"/>
        <v>7.4955144670117546E-2</v>
      </c>
      <c r="Q52" s="2">
        <f t="shared" si="8"/>
        <v>42254.265200000002</v>
      </c>
    </row>
    <row r="53" spans="1:17" x14ac:dyDescent="0.2">
      <c r="A53" s="42" t="s">
        <v>205</v>
      </c>
      <c r="B53" s="43" t="s">
        <v>42</v>
      </c>
      <c r="C53" s="44">
        <v>57319.478999999999</v>
      </c>
      <c r="D53" s="44">
        <v>5.0000000000000001E-3</v>
      </c>
      <c r="E53">
        <f t="shared" si="6"/>
        <v>48295.606788635298</v>
      </c>
      <c r="F53">
        <f t="shared" si="1"/>
        <v>48295.5</v>
      </c>
      <c r="G53">
        <f t="shared" si="4"/>
        <v>7.1267350002017338E-2</v>
      </c>
      <c r="I53">
        <f>+G53</f>
        <v>7.1267350002017338E-2</v>
      </c>
      <c r="O53">
        <f t="shared" ca="1" si="7"/>
        <v>7.4464415037220066E-2</v>
      </c>
      <c r="Q53" s="2">
        <f t="shared" si="8"/>
        <v>42300.978999999999</v>
      </c>
    </row>
    <row r="54" spans="1:17" x14ac:dyDescent="0.2">
      <c r="A54" s="45" t="s">
        <v>206</v>
      </c>
      <c r="B54" s="46" t="s">
        <v>42</v>
      </c>
      <c r="C54" s="47">
        <v>57666.505420000001</v>
      </c>
      <c r="D54" s="47">
        <v>1E-4</v>
      </c>
      <c r="E54">
        <f t="shared" si="6"/>
        <v>48815.59915267177</v>
      </c>
      <c r="F54">
        <f t="shared" si="1"/>
        <v>48815.5</v>
      </c>
      <c r="G54">
        <f t="shared" si="4"/>
        <v>6.617135000124108E-2</v>
      </c>
      <c r="K54">
        <f>+G54</f>
        <v>6.617135000124108E-2</v>
      </c>
      <c r="O54">
        <f t="shared" ca="1" si="7"/>
        <v>7.0818994907124511E-2</v>
      </c>
      <c r="Q54" s="2">
        <f t="shared" si="8"/>
        <v>42648.005420000001</v>
      </c>
    </row>
    <row r="55" spans="1:17" x14ac:dyDescent="0.2">
      <c r="A55" s="74" t="s">
        <v>208</v>
      </c>
      <c r="B55" s="75" t="s">
        <v>42</v>
      </c>
      <c r="C55" s="76">
        <v>60214.504800000002</v>
      </c>
      <c r="D55" s="76">
        <v>4.0000000000000002E-4</v>
      </c>
      <c r="E55">
        <f t="shared" ref="E55" si="9">+(C55-C$7)/C$8</f>
        <v>52633.579988740843</v>
      </c>
      <c r="F55">
        <f t="shared" ref="F55" si="10">ROUND(2*E55,0)/2</f>
        <v>52633.5</v>
      </c>
      <c r="G55">
        <f t="shared" ref="G55" si="11">+C55-(C$7+F55*C$8)</f>
        <v>5.3381950005132239E-2</v>
      </c>
      <c r="K55">
        <f>+G55</f>
        <v>5.3381950005132239E-2</v>
      </c>
      <c r="O55">
        <f t="shared" ref="O55" ca="1" si="12">+C$11+C$12*$F55</f>
        <v>4.4053198644230518E-2</v>
      </c>
      <c r="Q55" s="2">
        <f t="shared" ref="Q55" si="13">+C55-15018.5</f>
        <v>45196.004800000002</v>
      </c>
    </row>
    <row r="56" spans="1:17" x14ac:dyDescent="0.2">
      <c r="A56" s="88"/>
      <c r="C56" s="9"/>
      <c r="D56" s="9"/>
    </row>
    <row r="57" spans="1:17" x14ac:dyDescent="0.2">
      <c r="C57" s="9"/>
      <c r="D57" s="9"/>
    </row>
    <row r="58" spans="1:17" x14ac:dyDescent="0.2">
      <c r="C58" s="9"/>
      <c r="D58" s="9"/>
    </row>
    <row r="59" spans="1:17" x14ac:dyDescent="0.2">
      <c r="C59" s="9"/>
      <c r="D59" s="9"/>
    </row>
    <row r="60" spans="1:17" x14ac:dyDescent="0.2">
      <c r="C60" s="9"/>
      <c r="D60" s="9"/>
    </row>
    <row r="61" spans="1:17" x14ac:dyDescent="0.2">
      <c r="C61" s="9"/>
      <c r="D61" s="9"/>
    </row>
    <row r="62" spans="1:17" x14ac:dyDescent="0.2">
      <c r="C62" s="9"/>
      <c r="D62" s="9"/>
    </row>
    <row r="63" spans="1:17" x14ac:dyDescent="0.2">
      <c r="C63" s="9"/>
      <c r="D63" s="9"/>
    </row>
    <row r="64" spans="1:17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</sheetData>
  <phoneticPr fontId="8" type="noConversion"/>
  <hyperlinks>
    <hyperlink ref="H63369" r:id="rId1" display="http://vsolj.cetus-net.org/bulletin.html" xr:uid="{00000000-0004-0000-0000-000000000000}"/>
    <hyperlink ref="H63362" r:id="rId2" display="https://www.aavso.org/ejaavso" xr:uid="{00000000-0004-0000-0000-000001000000}"/>
    <hyperlink ref="AP220" r:id="rId3" display="http://cdsbib.u-strasbg.fr/cgi-bin/cdsbib?1990RMxAA..21..381G" xr:uid="{00000000-0004-0000-0000-000002000000}"/>
    <hyperlink ref="AP217" r:id="rId4" display="http://cdsbib.u-strasbg.fr/cgi-bin/cdsbib?1990RMxAA..21..381G" xr:uid="{00000000-0004-0000-0000-000003000000}"/>
    <hyperlink ref="AP219" r:id="rId5" display="http://cdsbib.u-strasbg.fr/cgi-bin/cdsbib?1990RMxAA..21..381G" xr:uid="{00000000-0004-0000-0000-000004000000}"/>
    <hyperlink ref="AP195" r:id="rId6" display="http://cdsbib.u-strasbg.fr/cgi-bin/cdsbib?1990RMxAA..21..381G" xr:uid="{00000000-0004-0000-0000-000005000000}"/>
    <hyperlink ref="I63369" r:id="rId7" display="http://vsolj.cetus-net.org/bulletin.html" xr:uid="{00000000-0004-0000-0000-000006000000}"/>
    <hyperlink ref="AQ356" r:id="rId8" display="http://cdsbib.u-strasbg.fr/cgi-bin/cdsbib?1990RMxAA..21..381G" xr:uid="{00000000-0004-0000-0000-000007000000}"/>
    <hyperlink ref="AQ2000" r:id="rId9" display="http://cdsbib.u-strasbg.fr/cgi-bin/cdsbib?1990RMxAA..21..381G" xr:uid="{00000000-0004-0000-0000-000008000000}"/>
    <hyperlink ref="AQ357" r:id="rId10" display="http://cdsbib.u-strasbg.fr/cgi-bin/cdsbib?1990RMxAA..21..381G" xr:uid="{00000000-0004-0000-0000-000009000000}"/>
    <hyperlink ref="H63366" r:id="rId11" display="https://www.aavso.org/ejaavso" xr:uid="{00000000-0004-0000-0000-00000A000000}"/>
    <hyperlink ref="H1207" r:id="rId12" display="http://vsolj.cetus-net.org/bulletin.html" xr:uid="{00000000-0004-0000-0000-00000B000000}"/>
    <hyperlink ref="AP4445" r:id="rId13" display="http://cdsbib.u-strasbg.fr/cgi-bin/cdsbib?1990RMxAA..21..381G" xr:uid="{00000000-0004-0000-0000-00000C000000}"/>
    <hyperlink ref="AP4448" r:id="rId14" display="http://cdsbib.u-strasbg.fr/cgi-bin/cdsbib?1990RMxAA..21..381G" xr:uid="{00000000-0004-0000-0000-00000D000000}"/>
    <hyperlink ref="AP4446" r:id="rId15" display="http://cdsbib.u-strasbg.fr/cgi-bin/cdsbib?1990RMxAA..21..381G" xr:uid="{00000000-0004-0000-0000-00000E000000}"/>
    <hyperlink ref="AP4424" r:id="rId16" display="http://cdsbib.u-strasbg.fr/cgi-bin/cdsbib?1990RMxAA..21..381G" xr:uid="{00000000-0004-0000-0000-00000F000000}"/>
    <hyperlink ref="I1207" r:id="rId17" display="http://vsolj.cetus-net.org/bulletin.html" xr:uid="{00000000-0004-0000-0000-000010000000}"/>
    <hyperlink ref="AQ4558" r:id="rId18" display="http://cdsbib.u-strasbg.fr/cgi-bin/cdsbib?1990RMxAA..21..381G" xr:uid="{00000000-0004-0000-0000-000011000000}"/>
    <hyperlink ref="AQ64646" r:id="rId19" display="http://cdsbib.u-strasbg.fr/cgi-bin/cdsbib?1990RMxAA..21..381G" xr:uid="{00000000-0004-0000-0000-000012000000}"/>
    <hyperlink ref="AQ4559" r:id="rId20" display="http://cdsbib.u-strasbg.fr/cgi-bin/cdsbib?1990RMxAA..21..381G" xr:uid="{00000000-0004-0000-0000-000013000000}"/>
    <hyperlink ref="H63371" r:id="rId21" display="http://vsolj.cetus-net.org/bulletin.html" xr:uid="{00000000-0004-0000-0000-000014000000}"/>
    <hyperlink ref="H63364" r:id="rId22" display="https://www.aavso.org/ejaavso" xr:uid="{00000000-0004-0000-0000-000015000000}"/>
    <hyperlink ref="AP222" r:id="rId23" display="http://cdsbib.u-strasbg.fr/cgi-bin/cdsbib?1990RMxAA..21..381G" xr:uid="{00000000-0004-0000-0000-000016000000}"/>
    <hyperlink ref="AP221" r:id="rId24" display="http://cdsbib.u-strasbg.fr/cgi-bin/cdsbib?1990RMxAA..21..381G" xr:uid="{00000000-0004-0000-0000-000017000000}"/>
    <hyperlink ref="AP197" r:id="rId25" display="http://cdsbib.u-strasbg.fr/cgi-bin/cdsbib?1990RMxAA..21..381G" xr:uid="{00000000-0004-0000-0000-000018000000}"/>
    <hyperlink ref="I63371" r:id="rId26" display="http://vsolj.cetus-net.org/bulletin.html" xr:uid="{00000000-0004-0000-0000-000019000000}"/>
    <hyperlink ref="AQ358" r:id="rId27" display="http://cdsbib.u-strasbg.fr/cgi-bin/cdsbib?1990RMxAA..21..381G" xr:uid="{00000000-0004-0000-0000-00001A000000}"/>
    <hyperlink ref="AQ2002" r:id="rId28" display="http://cdsbib.u-strasbg.fr/cgi-bin/cdsbib?1990RMxAA..21..381G" xr:uid="{00000000-0004-0000-0000-00001B000000}"/>
    <hyperlink ref="AQ359" r:id="rId29" display="http://cdsbib.u-strasbg.fr/cgi-bin/cdsbib?1990RMxAA..21..381G" xr:uid="{00000000-0004-0000-0000-00001C000000}"/>
    <hyperlink ref="H63368" r:id="rId30" display="https://www.aavso.org/ejaavso" xr:uid="{00000000-0004-0000-0000-00001D000000}"/>
    <hyperlink ref="H1209" r:id="rId31" display="http://vsolj.cetus-net.org/bulletin.html" xr:uid="{00000000-0004-0000-0000-00001E000000}"/>
    <hyperlink ref="AP4447" r:id="rId32" display="http://cdsbib.u-strasbg.fr/cgi-bin/cdsbib?1990RMxAA..21..381G" xr:uid="{00000000-0004-0000-0000-00001F000000}"/>
    <hyperlink ref="AP4450" r:id="rId33" display="http://cdsbib.u-strasbg.fr/cgi-bin/cdsbib?1990RMxAA..21..381G" xr:uid="{00000000-0004-0000-0000-000020000000}"/>
    <hyperlink ref="AP4426" r:id="rId34" display="http://cdsbib.u-strasbg.fr/cgi-bin/cdsbib?1990RMxAA..21..381G" xr:uid="{00000000-0004-0000-0000-000021000000}"/>
    <hyperlink ref="I1209" r:id="rId35" display="http://vsolj.cetus-net.org/bulletin.html" xr:uid="{00000000-0004-0000-0000-000022000000}"/>
    <hyperlink ref="AQ4560" r:id="rId36" display="http://cdsbib.u-strasbg.fr/cgi-bin/cdsbib?1990RMxAA..21..381G" xr:uid="{00000000-0004-0000-0000-000023000000}"/>
    <hyperlink ref="AQ64648" r:id="rId37" display="http://cdsbib.u-strasbg.fr/cgi-bin/cdsbib?1990RMxAA..21..381G" xr:uid="{00000000-0004-0000-0000-000024000000}"/>
    <hyperlink ref="AQ4561" r:id="rId38" display="http://cdsbib.u-strasbg.fr/cgi-bin/cdsbib?1990RMxAA..21..381G" xr:uid="{00000000-0004-0000-0000-000025000000}"/>
  </hyperlinks>
  <pageMargins left="0.75" right="0.75" top="1" bottom="1" header="0.5" footer="0.5"/>
  <headerFooter alignWithMargins="0"/>
  <drawing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5"/>
  <sheetViews>
    <sheetView workbookViewId="0">
      <selection activeCell="A34" sqref="A34:C37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23" t="s">
        <v>57</v>
      </c>
      <c r="I1" s="24" t="s">
        <v>58</v>
      </c>
      <c r="J1" s="25" t="s">
        <v>59</v>
      </c>
    </row>
    <row r="2" spans="1:16" x14ac:dyDescent="0.2">
      <c r="I2" s="26" t="s">
        <v>60</v>
      </c>
      <c r="J2" s="27" t="s">
        <v>61</v>
      </c>
    </row>
    <row r="3" spans="1:16" x14ac:dyDescent="0.2">
      <c r="A3" s="28" t="s">
        <v>62</v>
      </c>
      <c r="I3" s="26" t="s">
        <v>63</v>
      </c>
      <c r="J3" s="27" t="s">
        <v>64</v>
      </c>
    </row>
    <row r="4" spans="1:16" x14ac:dyDescent="0.2">
      <c r="I4" s="26" t="s">
        <v>65</v>
      </c>
      <c r="J4" s="27" t="s">
        <v>64</v>
      </c>
    </row>
    <row r="5" spans="1:16" ht="13.5" thickBot="1" x14ac:dyDescent="0.25">
      <c r="I5" s="29" t="s">
        <v>66</v>
      </c>
      <c r="J5" s="30" t="s">
        <v>67</v>
      </c>
    </row>
    <row r="10" spans="1:16" ht="13.5" thickBot="1" x14ac:dyDescent="0.25"/>
    <row r="11" spans="1:16" ht="12.75" customHeight="1" thickBot="1" x14ac:dyDescent="0.25">
      <c r="A11" s="9" t="str">
        <f t="shared" ref="A11:A37" si="0">P11</f>
        <v> PZ 2.12 </v>
      </c>
      <c r="B11" s="6" t="str">
        <f t="shared" ref="B11:B37" si="1">IF(H11=INT(H11),"I","II")</f>
        <v>I</v>
      </c>
      <c r="C11" s="9">
        <f t="shared" ref="C11:C37" si="2">1*G11</f>
        <v>25088.522000000001</v>
      </c>
      <c r="D11" s="11" t="str">
        <f t="shared" ref="D11:D37" si="3">VLOOKUP(F11,I$1:J$5,2,FALSE)</f>
        <v>vis</v>
      </c>
      <c r="E11" s="31">
        <f>VLOOKUP(C11,Active!C$21:E$970,3,FALSE)</f>
        <v>0</v>
      </c>
      <c r="F11" s="6" t="s">
        <v>66</v>
      </c>
      <c r="G11" s="11" t="str">
        <f t="shared" ref="G11:G37" si="4">MID(I11,3,LEN(I11)-3)</f>
        <v>25088.522</v>
      </c>
      <c r="H11" s="9">
        <f t="shared" ref="H11:H37" si="5">1*K11</f>
        <v>0</v>
      </c>
      <c r="I11" s="32" t="s">
        <v>74</v>
      </c>
      <c r="J11" s="33" t="s">
        <v>75</v>
      </c>
      <c r="K11" s="32">
        <v>0</v>
      </c>
      <c r="L11" s="32" t="s">
        <v>76</v>
      </c>
      <c r="M11" s="33" t="s">
        <v>77</v>
      </c>
      <c r="N11" s="33"/>
      <c r="O11" s="34" t="s">
        <v>78</v>
      </c>
      <c r="P11" s="34" t="s">
        <v>79</v>
      </c>
    </row>
    <row r="12" spans="1:16" ht="12.75" customHeight="1" thickBot="1" x14ac:dyDescent="0.25">
      <c r="A12" s="9" t="str">
        <f t="shared" si="0"/>
        <v>BAVM 172 </v>
      </c>
      <c r="B12" s="6" t="str">
        <f t="shared" si="1"/>
        <v>I</v>
      </c>
      <c r="C12" s="9">
        <f t="shared" si="2"/>
        <v>49580.428899999999</v>
      </c>
      <c r="D12" s="11" t="str">
        <f t="shared" si="3"/>
        <v>vis</v>
      </c>
      <c r="E12" s="31">
        <f>VLOOKUP(C12,Active!C$21:E$970,3,FALSE)</f>
        <v>36699.236238820449</v>
      </c>
      <c r="F12" s="6" t="s">
        <v>66</v>
      </c>
      <c r="G12" s="11" t="str">
        <f t="shared" si="4"/>
        <v>49580.4289</v>
      </c>
      <c r="H12" s="9">
        <f t="shared" si="5"/>
        <v>33368</v>
      </c>
      <c r="I12" s="32" t="s">
        <v>83</v>
      </c>
      <c r="J12" s="33" t="s">
        <v>84</v>
      </c>
      <c r="K12" s="32">
        <v>33368</v>
      </c>
      <c r="L12" s="32" t="s">
        <v>85</v>
      </c>
      <c r="M12" s="33" t="s">
        <v>86</v>
      </c>
      <c r="N12" s="33" t="s">
        <v>87</v>
      </c>
      <c r="O12" s="34" t="s">
        <v>88</v>
      </c>
      <c r="P12" s="35" t="s">
        <v>89</v>
      </c>
    </row>
    <row r="13" spans="1:16" ht="12.75" customHeight="1" thickBot="1" x14ac:dyDescent="0.25">
      <c r="A13" s="9" t="str">
        <f t="shared" si="0"/>
        <v>BAVM 99 </v>
      </c>
      <c r="B13" s="6" t="str">
        <f t="shared" si="1"/>
        <v>I</v>
      </c>
      <c r="C13" s="9">
        <f t="shared" si="2"/>
        <v>49934.465799999998</v>
      </c>
      <c r="D13" s="11" t="str">
        <f t="shared" si="3"/>
        <v>vis</v>
      </c>
      <c r="E13" s="31">
        <f>VLOOKUP(C13,Active!C$21:E$970,3,FALSE)</f>
        <v>37229.733267222902</v>
      </c>
      <c r="F13" s="6" t="s">
        <v>66</v>
      </c>
      <c r="G13" s="11" t="str">
        <f t="shared" si="4"/>
        <v>49934.4658</v>
      </c>
      <c r="H13" s="9">
        <f t="shared" si="5"/>
        <v>33898</v>
      </c>
      <c r="I13" s="32" t="s">
        <v>90</v>
      </c>
      <c r="J13" s="33" t="s">
        <v>91</v>
      </c>
      <c r="K13" s="32">
        <v>33898</v>
      </c>
      <c r="L13" s="32" t="s">
        <v>92</v>
      </c>
      <c r="M13" s="33" t="s">
        <v>86</v>
      </c>
      <c r="N13" s="33" t="s">
        <v>87</v>
      </c>
      <c r="O13" s="34" t="s">
        <v>93</v>
      </c>
      <c r="P13" s="35" t="s">
        <v>94</v>
      </c>
    </row>
    <row r="14" spans="1:16" ht="12.75" customHeight="1" thickBot="1" x14ac:dyDescent="0.25">
      <c r="A14" s="9" t="str">
        <f t="shared" si="0"/>
        <v> BBS 112 </v>
      </c>
      <c r="B14" s="6" t="str">
        <f t="shared" si="1"/>
        <v>I</v>
      </c>
      <c r="C14" s="9">
        <f t="shared" si="2"/>
        <v>50004.546999999999</v>
      </c>
      <c r="D14" s="11" t="str">
        <f t="shared" si="3"/>
        <v>vis</v>
      </c>
      <c r="E14" s="31">
        <f>VLOOKUP(C14,Active!C$21:E$970,3,FALSE)</f>
        <v>37334.744548100345</v>
      </c>
      <c r="F14" s="6" t="s">
        <v>66</v>
      </c>
      <c r="G14" s="11" t="str">
        <f t="shared" si="4"/>
        <v>50004.547</v>
      </c>
      <c r="H14" s="9">
        <f t="shared" si="5"/>
        <v>34003</v>
      </c>
      <c r="I14" s="32" t="s">
        <v>95</v>
      </c>
      <c r="J14" s="33" t="s">
        <v>96</v>
      </c>
      <c r="K14" s="32">
        <v>34003</v>
      </c>
      <c r="L14" s="32" t="s">
        <v>97</v>
      </c>
      <c r="M14" s="33" t="s">
        <v>86</v>
      </c>
      <c r="N14" s="33" t="s">
        <v>98</v>
      </c>
      <c r="O14" s="34" t="s">
        <v>99</v>
      </c>
      <c r="P14" s="34" t="s">
        <v>100</v>
      </c>
    </row>
    <row r="15" spans="1:16" ht="12.75" customHeight="1" thickBot="1" x14ac:dyDescent="0.25">
      <c r="A15" s="9" t="str">
        <f t="shared" si="0"/>
        <v> BBS 114 </v>
      </c>
      <c r="B15" s="6" t="str">
        <f t="shared" si="1"/>
        <v>I</v>
      </c>
      <c r="C15" s="9">
        <f t="shared" si="2"/>
        <v>50412.302499999998</v>
      </c>
      <c r="D15" s="11" t="str">
        <f t="shared" si="3"/>
        <v>vis</v>
      </c>
      <c r="E15" s="31">
        <f>VLOOKUP(C15,Active!C$21:E$970,3,FALSE)</f>
        <v>37945.734761450309</v>
      </c>
      <c r="F15" s="6" t="s">
        <v>66</v>
      </c>
      <c r="G15" s="11" t="str">
        <f t="shared" si="4"/>
        <v>50412.3025</v>
      </c>
      <c r="H15" s="9">
        <f t="shared" si="5"/>
        <v>34614</v>
      </c>
      <c r="I15" s="32" t="s">
        <v>101</v>
      </c>
      <c r="J15" s="33" t="s">
        <v>102</v>
      </c>
      <c r="K15" s="32">
        <v>34614</v>
      </c>
      <c r="L15" s="32" t="s">
        <v>103</v>
      </c>
      <c r="M15" s="33" t="s">
        <v>86</v>
      </c>
      <c r="N15" s="33" t="s">
        <v>98</v>
      </c>
      <c r="O15" s="34" t="s">
        <v>104</v>
      </c>
      <c r="P15" s="34" t="s">
        <v>105</v>
      </c>
    </row>
    <row r="16" spans="1:16" ht="12.75" customHeight="1" thickBot="1" x14ac:dyDescent="0.25">
      <c r="A16" s="9" t="str">
        <f t="shared" si="0"/>
        <v> BBS 114 </v>
      </c>
      <c r="B16" s="6" t="str">
        <f t="shared" si="1"/>
        <v>I</v>
      </c>
      <c r="C16" s="9">
        <f t="shared" si="2"/>
        <v>50425.337</v>
      </c>
      <c r="D16" s="11" t="str">
        <f t="shared" si="3"/>
        <v>vis</v>
      </c>
      <c r="E16" s="31">
        <f>VLOOKUP(C16,Active!C$21:E$970,3,FALSE)</f>
        <v>37965.26595584477</v>
      </c>
      <c r="F16" s="6" t="s">
        <v>66</v>
      </c>
      <c r="G16" s="11" t="str">
        <f t="shared" si="4"/>
        <v>50425.337</v>
      </c>
      <c r="H16" s="9">
        <f t="shared" si="5"/>
        <v>34634</v>
      </c>
      <c r="I16" s="32" t="s">
        <v>106</v>
      </c>
      <c r="J16" s="33" t="s">
        <v>107</v>
      </c>
      <c r="K16" s="32">
        <v>34634</v>
      </c>
      <c r="L16" s="32" t="s">
        <v>108</v>
      </c>
      <c r="M16" s="33" t="s">
        <v>86</v>
      </c>
      <c r="N16" s="33" t="s">
        <v>98</v>
      </c>
      <c r="O16" s="34" t="s">
        <v>99</v>
      </c>
      <c r="P16" s="34" t="s">
        <v>105</v>
      </c>
    </row>
    <row r="17" spans="1:16" ht="12.75" customHeight="1" thickBot="1" x14ac:dyDescent="0.25">
      <c r="A17" s="9" t="str">
        <f t="shared" si="0"/>
        <v>BAVM 172 </v>
      </c>
      <c r="B17" s="6" t="str">
        <f t="shared" si="1"/>
        <v>I</v>
      </c>
      <c r="C17" s="9">
        <f t="shared" si="2"/>
        <v>50741.3099</v>
      </c>
      <c r="D17" s="11" t="str">
        <f t="shared" si="3"/>
        <v>vis</v>
      </c>
      <c r="E17" s="31">
        <f>VLOOKUP(C17,Active!C$21:E$970,3,FALSE)</f>
        <v>38438.727011756477</v>
      </c>
      <c r="F17" s="6" t="s">
        <v>66</v>
      </c>
      <c r="G17" s="11" t="str">
        <f t="shared" si="4"/>
        <v>50741.3099</v>
      </c>
      <c r="H17" s="9">
        <f t="shared" si="5"/>
        <v>35107</v>
      </c>
      <c r="I17" s="32" t="s">
        <v>109</v>
      </c>
      <c r="J17" s="33" t="s">
        <v>110</v>
      </c>
      <c r="K17" s="32">
        <v>35107</v>
      </c>
      <c r="L17" s="32" t="s">
        <v>111</v>
      </c>
      <c r="M17" s="33" t="s">
        <v>86</v>
      </c>
      <c r="N17" s="33" t="s">
        <v>87</v>
      </c>
      <c r="O17" s="34" t="s">
        <v>88</v>
      </c>
      <c r="P17" s="35" t="s">
        <v>89</v>
      </c>
    </row>
    <row r="18" spans="1:16" ht="12.75" customHeight="1" thickBot="1" x14ac:dyDescent="0.25">
      <c r="A18" s="9" t="str">
        <f t="shared" si="0"/>
        <v>BAVM 111 </v>
      </c>
      <c r="B18" s="6" t="str">
        <f t="shared" si="1"/>
        <v>I</v>
      </c>
      <c r="C18" s="9">
        <f t="shared" si="2"/>
        <v>50753.321300000003</v>
      </c>
      <c r="D18" s="11" t="str">
        <f t="shared" si="3"/>
        <v>vis</v>
      </c>
      <c r="E18" s="31">
        <f>VLOOKUP(C18,Active!C$21:E$970,3,FALSE)</f>
        <v>38456.725169595258</v>
      </c>
      <c r="F18" s="6" t="s">
        <v>66</v>
      </c>
      <c r="G18" s="11" t="str">
        <f t="shared" si="4"/>
        <v>50753.3213</v>
      </c>
      <c r="H18" s="9">
        <f t="shared" si="5"/>
        <v>35125</v>
      </c>
      <c r="I18" s="32" t="s">
        <v>112</v>
      </c>
      <c r="J18" s="33" t="s">
        <v>113</v>
      </c>
      <c r="K18" s="32">
        <v>35125</v>
      </c>
      <c r="L18" s="32" t="s">
        <v>114</v>
      </c>
      <c r="M18" s="33" t="s">
        <v>86</v>
      </c>
      <c r="N18" s="33" t="s">
        <v>87</v>
      </c>
      <c r="O18" s="34" t="s">
        <v>115</v>
      </c>
      <c r="P18" s="35" t="s">
        <v>116</v>
      </c>
    </row>
    <row r="19" spans="1:16" ht="12.75" customHeight="1" thickBot="1" x14ac:dyDescent="0.25">
      <c r="A19" s="9" t="str">
        <f t="shared" si="0"/>
        <v>BAVM 172 </v>
      </c>
      <c r="B19" s="6" t="str">
        <f t="shared" si="1"/>
        <v>I</v>
      </c>
      <c r="C19" s="9">
        <f t="shared" si="2"/>
        <v>51433.357600000003</v>
      </c>
      <c r="D19" s="11" t="str">
        <f t="shared" si="3"/>
        <v>vis</v>
      </c>
      <c r="E19" s="31">
        <f>VLOOKUP(C19,Active!C$21:E$970,3,FALSE)</f>
        <v>39475.707191965819</v>
      </c>
      <c r="F19" s="6" t="s">
        <v>66</v>
      </c>
      <c r="G19" s="11" t="str">
        <f t="shared" si="4"/>
        <v>51433.3576</v>
      </c>
      <c r="H19" s="9">
        <f t="shared" si="5"/>
        <v>36144</v>
      </c>
      <c r="I19" s="32" t="s">
        <v>117</v>
      </c>
      <c r="J19" s="33" t="s">
        <v>118</v>
      </c>
      <c r="K19" s="32">
        <v>36144</v>
      </c>
      <c r="L19" s="32" t="s">
        <v>119</v>
      </c>
      <c r="M19" s="33" t="s">
        <v>86</v>
      </c>
      <c r="N19" s="33" t="s">
        <v>87</v>
      </c>
      <c r="O19" s="34" t="s">
        <v>120</v>
      </c>
      <c r="P19" s="35" t="s">
        <v>89</v>
      </c>
    </row>
    <row r="20" spans="1:16" ht="12.75" customHeight="1" thickBot="1" x14ac:dyDescent="0.25">
      <c r="A20" s="9" t="str">
        <f t="shared" si="0"/>
        <v>BAVM 172 </v>
      </c>
      <c r="B20" s="6" t="str">
        <f t="shared" si="1"/>
        <v>I</v>
      </c>
      <c r="C20" s="9">
        <f t="shared" si="2"/>
        <v>51459.382899999997</v>
      </c>
      <c r="D20" s="11" t="str">
        <f t="shared" si="3"/>
        <v>vis</v>
      </c>
      <c r="E20" s="31">
        <f>VLOOKUP(C20,Active!C$21:E$970,3,FALSE)</f>
        <v>39514.704099670293</v>
      </c>
      <c r="F20" s="6" t="s">
        <v>66</v>
      </c>
      <c r="G20" s="11" t="str">
        <f t="shared" si="4"/>
        <v>51459.3829</v>
      </c>
      <c r="H20" s="9">
        <f t="shared" si="5"/>
        <v>36183</v>
      </c>
      <c r="I20" s="32" t="s">
        <v>121</v>
      </c>
      <c r="J20" s="33" t="s">
        <v>122</v>
      </c>
      <c r="K20" s="32">
        <v>36183</v>
      </c>
      <c r="L20" s="32" t="s">
        <v>123</v>
      </c>
      <c r="M20" s="33" t="s">
        <v>86</v>
      </c>
      <c r="N20" s="33" t="s">
        <v>87</v>
      </c>
      <c r="O20" s="34" t="s">
        <v>124</v>
      </c>
      <c r="P20" s="35" t="s">
        <v>89</v>
      </c>
    </row>
    <row r="21" spans="1:16" ht="12.75" customHeight="1" thickBot="1" x14ac:dyDescent="0.25">
      <c r="A21" s="9" t="str">
        <f t="shared" si="0"/>
        <v>BAVM 172 </v>
      </c>
      <c r="B21" s="6" t="str">
        <f t="shared" si="1"/>
        <v>I</v>
      </c>
      <c r="C21" s="9">
        <f t="shared" si="2"/>
        <v>51467.391799999998</v>
      </c>
      <c r="D21" s="11" t="str">
        <f t="shared" si="3"/>
        <v>vis</v>
      </c>
      <c r="E21" s="31">
        <f>VLOOKUP(C21,Active!C$21:E$970,3,FALSE)</f>
        <v>39526.704819512699</v>
      </c>
      <c r="F21" s="6" t="s">
        <v>66</v>
      </c>
      <c r="G21" s="11" t="str">
        <f t="shared" si="4"/>
        <v>51467.3918</v>
      </c>
      <c r="H21" s="9">
        <f t="shared" si="5"/>
        <v>36195</v>
      </c>
      <c r="I21" s="32" t="s">
        <v>125</v>
      </c>
      <c r="J21" s="33" t="s">
        <v>126</v>
      </c>
      <c r="K21" s="32">
        <v>36195</v>
      </c>
      <c r="L21" s="32" t="s">
        <v>127</v>
      </c>
      <c r="M21" s="33" t="s">
        <v>86</v>
      </c>
      <c r="N21" s="33" t="s">
        <v>128</v>
      </c>
      <c r="O21" s="34" t="s">
        <v>115</v>
      </c>
      <c r="P21" s="35" t="s">
        <v>89</v>
      </c>
    </row>
    <row r="22" spans="1:16" ht="12.75" customHeight="1" thickBot="1" x14ac:dyDescent="0.25">
      <c r="A22" s="9" t="str">
        <f t="shared" si="0"/>
        <v>BAVM 172 </v>
      </c>
      <c r="B22" s="6" t="str">
        <f t="shared" si="1"/>
        <v>I</v>
      </c>
      <c r="C22" s="9">
        <f t="shared" si="2"/>
        <v>52853.487699999998</v>
      </c>
      <c r="D22" s="11" t="str">
        <f t="shared" si="3"/>
        <v>vis</v>
      </c>
      <c r="E22" s="31">
        <f>VLOOKUP(C22,Active!C$21:E$970,3,FALSE)</f>
        <v>41603.662775112331</v>
      </c>
      <c r="F22" s="6" t="s">
        <v>66</v>
      </c>
      <c r="G22" s="11" t="str">
        <f t="shared" si="4"/>
        <v>52853.4877</v>
      </c>
      <c r="H22" s="9">
        <f t="shared" si="5"/>
        <v>38272</v>
      </c>
      <c r="I22" s="32" t="s">
        <v>129</v>
      </c>
      <c r="J22" s="33" t="s">
        <v>130</v>
      </c>
      <c r="K22" s="32" t="s">
        <v>131</v>
      </c>
      <c r="L22" s="32" t="s">
        <v>132</v>
      </c>
      <c r="M22" s="33" t="s">
        <v>86</v>
      </c>
      <c r="N22" s="33" t="s">
        <v>128</v>
      </c>
      <c r="O22" s="34" t="s">
        <v>133</v>
      </c>
      <c r="P22" s="35" t="s">
        <v>89</v>
      </c>
    </row>
    <row r="23" spans="1:16" ht="12.75" customHeight="1" thickBot="1" x14ac:dyDescent="0.25">
      <c r="A23" s="9" t="str">
        <f t="shared" si="0"/>
        <v>BAVM 172 </v>
      </c>
      <c r="B23" s="6" t="str">
        <f t="shared" si="1"/>
        <v>I</v>
      </c>
      <c r="C23" s="9">
        <f t="shared" si="2"/>
        <v>52887.527800000003</v>
      </c>
      <c r="D23" s="11" t="str">
        <f t="shared" si="3"/>
        <v>vis</v>
      </c>
      <c r="E23" s="31">
        <f>VLOOKUP(C23,Active!C$21:E$970,3,FALSE)</f>
        <v>41654.669243354831</v>
      </c>
      <c r="F23" s="6" t="s">
        <v>66</v>
      </c>
      <c r="G23" s="11" t="str">
        <f t="shared" si="4"/>
        <v>52887.5278</v>
      </c>
      <c r="H23" s="9">
        <f t="shared" si="5"/>
        <v>38323</v>
      </c>
      <c r="I23" s="32" t="s">
        <v>134</v>
      </c>
      <c r="J23" s="33" t="s">
        <v>135</v>
      </c>
      <c r="K23" s="32" t="s">
        <v>136</v>
      </c>
      <c r="L23" s="32" t="s">
        <v>137</v>
      </c>
      <c r="M23" s="33" t="s">
        <v>86</v>
      </c>
      <c r="N23" s="33" t="s">
        <v>128</v>
      </c>
      <c r="O23" s="34" t="s">
        <v>124</v>
      </c>
      <c r="P23" s="35" t="s">
        <v>89</v>
      </c>
    </row>
    <row r="24" spans="1:16" ht="12.75" customHeight="1" thickBot="1" x14ac:dyDescent="0.25">
      <c r="A24" s="9" t="str">
        <f t="shared" si="0"/>
        <v>BAVM 173 </v>
      </c>
      <c r="B24" s="6" t="str">
        <f t="shared" si="1"/>
        <v>I</v>
      </c>
      <c r="C24" s="9">
        <f t="shared" si="2"/>
        <v>53323.318399999996</v>
      </c>
      <c r="D24" s="11" t="str">
        <f t="shared" si="3"/>
        <v>vis</v>
      </c>
      <c r="E24" s="31">
        <f>VLOOKUP(C24,Active!C$21:E$970,3,FALSE)</f>
        <v>42307.667894923979</v>
      </c>
      <c r="F24" s="6" t="s">
        <v>66</v>
      </c>
      <c r="G24" s="11" t="str">
        <f t="shared" si="4"/>
        <v>53323.3184</v>
      </c>
      <c r="H24" s="9">
        <f t="shared" si="5"/>
        <v>38976</v>
      </c>
      <c r="I24" s="32" t="s">
        <v>138</v>
      </c>
      <c r="J24" s="33" t="s">
        <v>139</v>
      </c>
      <c r="K24" s="32" t="s">
        <v>140</v>
      </c>
      <c r="L24" s="32" t="s">
        <v>141</v>
      </c>
      <c r="M24" s="33" t="s">
        <v>86</v>
      </c>
      <c r="N24" s="33" t="s">
        <v>128</v>
      </c>
      <c r="O24" s="34" t="s">
        <v>142</v>
      </c>
      <c r="P24" s="35" t="s">
        <v>143</v>
      </c>
    </row>
    <row r="25" spans="1:16" ht="12.75" customHeight="1" thickBot="1" x14ac:dyDescent="0.25">
      <c r="A25" s="9" t="str">
        <f t="shared" si="0"/>
        <v>IBVS 5653 </v>
      </c>
      <c r="B25" s="6" t="str">
        <f t="shared" si="1"/>
        <v>I</v>
      </c>
      <c r="C25" s="9">
        <f t="shared" si="2"/>
        <v>53341.334900000002</v>
      </c>
      <c r="D25" s="11" t="str">
        <f t="shared" si="3"/>
        <v>vis</v>
      </c>
      <c r="E25" s="31">
        <f>VLOOKUP(C25,Active!C$21:E$970,3,FALSE)</f>
        <v>42334.664232628369</v>
      </c>
      <c r="F25" s="6" t="s">
        <v>66</v>
      </c>
      <c r="G25" s="11" t="str">
        <f t="shared" si="4"/>
        <v>53341.3349</v>
      </c>
      <c r="H25" s="9">
        <f t="shared" si="5"/>
        <v>39003</v>
      </c>
      <c r="I25" s="32" t="s">
        <v>144</v>
      </c>
      <c r="J25" s="33" t="s">
        <v>145</v>
      </c>
      <c r="K25" s="32" t="s">
        <v>146</v>
      </c>
      <c r="L25" s="32" t="s">
        <v>147</v>
      </c>
      <c r="M25" s="33" t="s">
        <v>86</v>
      </c>
      <c r="N25" s="33" t="s">
        <v>98</v>
      </c>
      <c r="O25" s="34" t="s">
        <v>148</v>
      </c>
      <c r="P25" s="35" t="s">
        <v>149</v>
      </c>
    </row>
    <row r="26" spans="1:16" ht="12.75" customHeight="1" thickBot="1" x14ac:dyDescent="0.25">
      <c r="A26" s="9" t="str">
        <f t="shared" si="0"/>
        <v>OEJV 0074 </v>
      </c>
      <c r="B26" s="6" t="str">
        <f t="shared" si="1"/>
        <v>I</v>
      </c>
      <c r="C26" s="9">
        <f t="shared" si="2"/>
        <v>53636.309580000001</v>
      </c>
      <c r="D26" s="11" t="str">
        <f t="shared" si="3"/>
        <v>vis</v>
      </c>
      <c r="E26" s="31">
        <f>VLOOKUP(C26,Active!C$21:E$970,3,FALSE)</f>
        <v>42776.661073053663</v>
      </c>
      <c r="F26" s="6" t="s">
        <v>66</v>
      </c>
      <c r="G26" s="11" t="str">
        <f t="shared" si="4"/>
        <v>53636.30958</v>
      </c>
      <c r="H26" s="9">
        <f t="shared" si="5"/>
        <v>39445</v>
      </c>
      <c r="I26" s="32" t="s">
        <v>150</v>
      </c>
      <c r="J26" s="33" t="s">
        <v>151</v>
      </c>
      <c r="K26" s="32" t="s">
        <v>152</v>
      </c>
      <c r="L26" s="32" t="s">
        <v>153</v>
      </c>
      <c r="M26" s="33" t="s">
        <v>154</v>
      </c>
      <c r="N26" s="33" t="s">
        <v>58</v>
      </c>
      <c r="O26" s="34" t="s">
        <v>155</v>
      </c>
      <c r="P26" s="35" t="s">
        <v>156</v>
      </c>
    </row>
    <row r="27" spans="1:16" ht="12.75" customHeight="1" thickBot="1" x14ac:dyDescent="0.25">
      <c r="A27" s="9" t="str">
        <f t="shared" si="0"/>
        <v>IBVS 5677 </v>
      </c>
      <c r="B27" s="6" t="str">
        <f t="shared" si="1"/>
        <v>I</v>
      </c>
      <c r="C27" s="9">
        <f t="shared" si="2"/>
        <v>53639.646399999998</v>
      </c>
      <c r="D27" s="11" t="str">
        <f t="shared" si="3"/>
        <v>vis</v>
      </c>
      <c r="E27" s="31">
        <f>VLOOKUP(C27,Active!C$21:E$970,3,FALSE)</f>
        <v>42781.661040837564</v>
      </c>
      <c r="F27" s="6" t="s">
        <v>66</v>
      </c>
      <c r="G27" s="11" t="str">
        <f t="shared" si="4"/>
        <v>53639.6464</v>
      </c>
      <c r="H27" s="9">
        <f t="shared" si="5"/>
        <v>39450</v>
      </c>
      <c r="I27" s="32" t="s">
        <v>157</v>
      </c>
      <c r="J27" s="33" t="s">
        <v>158</v>
      </c>
      <c r="K27" s="32" t="s">
        <v>159</v>
      </c>
      <c r="L27" s="32" t="s">
        <v>160</v>
      </c>
      <c r="M27" s="33" t="s">
        <v>86</v>
      </c>
      <c r="N27" s="33" t="s">
        <v>98</v>
      </c>
      <c r="O27" s="34" t="s">
        <v>161</v>
      </c>
      <c r="P27" s="35" t="s">
        <v>162</v>
      </c>
    </row>
    <row r="28" spans="1:16" ht="12.75" customHeight="1" thickBot="1" x14ac:dyDescent="0.25">
      <c r="A28" s="9" t="str">
        <f t="shared" si="0"/>
        <v>OEJV 0074 </v>
      </c>
      <c r="B28" s="6" t="str">
        <f t="shared" si="1"/>
        <v>I</v>
      </c>
      <c r="C28" s="9">
        <f t="shared" si="2"/>
        <v>53672.348489999997</v>
      </c>
      <c r="D28" s="11" t="str">
        <f t="shared" si="3"/>
        <v>vis</v>
      </c>
      <c r="E28" s="31">
        <f>VLOOKUP(C28,Active!C$21:E$970,3,FALSE)</f>
        <v>42830.662604142264</v>
      </c>
      <c r="F28" s="6" t="s">
        <v>66</v>
      </c>
      <c r="G28" s="11" t="str">
        <f t="shared" si="4"/>
        <v>53672.34849</v>
      </c>
      <c r="H28" s="9">
        <f t="shared" si="5"/>
        <v>39499</v>
      </c>
      <c r="I28" s="32" t="s">
        <v>163</v>
      </c>
      <c r="J28" s="33" t="s">
        <v>164</v>
      </c>
      <c r="K28" s="32" t="s">
        <v>165</v>
      </c>
      <c r="L28" s="32" t="s">
        <v>166</v>
      </c>
      <c r="M28" s="33" t="s">
        <v>154</v>
      </c>
      <c r="N28" s="33" t="s">
        <v>58</v>
      </c>
      <c r="O28" s="34" t="s">
        <v>155</v>
      </c>
      <c r="P28" s="35" t="s">
        <v>156</v>
      </c>
    </row>
    <row r="29" spans="1:16" ht="12.75" customHeight="1" thickBot="1" x14ac:dyDescent="0.25">
      <c r="A29" s="9" t="str">
        <f t="shared" si="0"/>
        <v>BAVM 178 </v>
      </c>
      <c r="B29" s="6" t="str">
        <f t="shared" si="1"/>
        <v>I</v>
      </c>
      <c r="C29" s="9">
        <f t="shared" si="2"/>
        <v>53688.360099999998</v>
      </c>
      <c r="D29" s="11" t="str">
        <f t="shared" si="3"/>
        <v>vis</v>
      </c>
      <c r="E29" s="31">
        <f>VLOOKUP(C29,Active!C$21:E$970,3,FALSE)</f>
        <v>42854.654768588793</v>
      </c>
      <c r="F29" s="6" t="s">
        <v>66</v>
      </c>
      <c r="G29" s="11" t="str">
        <f t="shared" si="4"/>
        <v>53688.3601</v>
      </c>
      <c r="H29" s="9">
        <f t="shared" si="5"/>
        <v>39523</v>
      </c>
      <c r="I29" s="32" t="s">
        <v>167</v>
      </c>
      <c r="J29" s="33" t="s">
        <v>168</v>
      </c>
      <c r="K29" s="32" t="s">
        <v>169</v>
      </c>
      <c r="L29" s="32" t="s">
        <v>170</v>
      </c>
      <c r="M29" s="33" t="s">
        <v>154</v>
      </c>
      <c r="N29" s="33" t="s">
        <v>87</v>
      </c>
      <c r="O29" s="34" t="s">
        <v>171</v>
      </c>
      <c r="P29" s="35" t="s">
        <v>172</v>
      </c>
    </row>
    <row r="30" spans="1:16" ht="12.75" customHeight="1" thickBot="1" x14ac:dyDescent="0.25">
      <c r="A30" s="9" t="str">
        <f t="shared" si="0"/>
        <v>OEJV 0074 </v>
      </c>
      <c r="B30" s="6" t="str">
        <f t="shared" si="1"/>
        <v>I</v>
      </c>
      <c r="C30" s="9">
        <f t="shared" si="2"/>
        <v>54364.410320000003</v>
      </c>
      <c r="D30" s="11" t="str">
        <f t="shared" si="3"/>
        <v>vis</v>
      </c>
      <c r="E30" s="31">
        <f>VLOOKUP(C30,Active!C$21:E$970,3,FALSE)</f>
        <v>43867.663957068384</v>
      </c>
      <c r="F30" s="6" t="s">
        <v>66</v>
      </c>
      <c r="G30" s="11" t="str">
        <f t="shared" si="4"/>
        <v>54364.41032</v>
      </c>
      <c r="H30" s="9">
        <f t="shared" si="5"/>
        <v>40536</v>
      </c>
      <c r="I30" s="32" t="s">
        <v>178</v>
      </c>
      <c r="J30" s="33" t="s">
        <v>179</v>
      </c>
      <c r="K30" s="32" t="s">
        <v>180</v>
      </c>
      <c r="L30" s="32" t="s">
        <v>181</v>
      </c>
      <c r="M30" s="33" t="s">
        <v>154</v>
      </c>
      <c r="N30" s="33" t="s">
        <v>58</v>
      </c>
      <c r="O30" s="34" t="s">
        <v>182</v>
      </c>
      <c r="P30" s="35" t="s">
        <v>156</v>
      </c>
    </row>
    <row r="31" spans="1:16" ht="12.75" customHeight="1" thickBot="1" x14ac:dyDescent="0.25">
      <c r="A31" s="9" t="str">
        <f t="shared" si="0"/>
        <v>OEJV 0116 </v>
      </c>
      <c r="B31" s="6" t="str">
        <f t="shared" si="1"/>
        <v>I</v>
      </c>
      <c r="C31" s="9">
        <f t="shared" si="2"/>
        <v>55048.468000000001</v>
      </c>
      <c r="D31" s="11" t="str">
        <f t="shared" si="3"/>
        <v>vis</v>
      </c>
      <c r="E31" s="31">
        <f>VLOOKUP(C31,Active!C$21:E$970,3,FALSE)</f>
        <v>44892.671707661269</v>
      </c>
      <c r="F31" s="6" t="s">
        <v>66</v>
      </c>
      <c r="G31" s="11" t="str">
        <f t="shared" si="4"/>
        <v>55048.468</v>
      </c>
      <c r="H31" s="9">
        <f t="shared" si="5"/>
        <v>41561</v>
      </c>
      <c r="I31" s="32" t="s">
        <v>189</v>
      </c>
      <c r="J31" s="33" t="s">
        <v>190</v>
      </c>
      <c r="K31" s="32" t="s">
        <v>191</v>
      </c>
      <c r="L31" s="32" t="s">
        <v>192</v>
      </c>
      <c r="M31" s="33" t="s">
        <v>154</v>
      </c>
      <c r="N31" s="33" t="s">
        <v>66</v>
      </c>
      <c r="O31" s="34" t="s">
        <v>99</v>
      </c>
      <c r="P31" s="35" t="s">
        <v>193</v>
      </c>
    </row>
    <row r="32" spans="1:16" ht="12.75" customHeight="1" thickBot="1" x14ac:dyDescent="0.25">
      <c r="A32" s="9" t="str">
        <f t="shared" si="0"/>
        <v>IBVS 6011 </v>
      </c>
      <c r="B32" s="6" t="str">
        <f t="shared" si="1"/>
        <v>I</v>
      </c>
      <c r="C32" s="9">
        <f t="shared" si="2"/>
        <v>55866.643600000003</v>
      </c>
      <c r="D32" s="11" t="str">
        <f t="shared" si="3"/>
        <v>vis</v>
      </c>
      <c r="E32" s="31">
        <f>VLOOKUP(C32,Active!C$21:E$970,3,FALSE)</f>
        <v>46118.644832246304</v>
      </c>
      <c r="F32" s="6" t="s">
        <v>66</v>
      </c>
      <c r="G32" s="11" t="str">
        <f t="shared" si="4"/>
        <v>55866.6436</v>
      </c>
      <c r="H32" s="9">
        <f t="shared" si="5"/>
        <v>42787</v>
      </c>
      <c r="I32" s="32" t="s">
        <v>194</v>
      </c>
      <c r="J32" s="33" t="s">
        <v>195</v>
      </c>
      <c r="K32" s="32" t="s">
        <v>196</v>
      </c>
      <c r="L32" s="32" t="s">
        <v>197</v>
      </c>
      <c r="M32" s="33" t="s">
        <v>154</v>
      </c>
      <c r="N32" s="33" t="s">
        <v>66</v>
      </c>
      <c r="O32" s="34" t="s">
        <v>198</v>
      </c>
      <c r="P32" s="35" t="s">
        <v>199</v>
      </c>
    </row>
    <row r="33" spans="1:16" ht="12.75" customHeight="1" thickBot="1" x14ac:dyDescent="0.25">
      <c r="A33" s="9" t="str">
        <f t="shared" si="0"/>
        <v>IBVS 6042 </v>
      </c>
      <c r="B33" s="6" t="str">
        <f t="shared" si="1"/>
        <v>I</v>
      </c>
      <c r="C33" s="9">
        <f t="shared" si="2"/>
        <v>56231.685700000002</v>
      </c>
      <c r="D33" s="11" t="str">
        <f t="shared" si="3"/>
        <v>vis</v>
      </c>
      <c r="E33" s="31">
        <f>VLOOKUP(C33,Active!C$21:E$970,3,FALSE)</f>
        <v>46665.632305280305</v>
      </c>
      <c r="F33" s="6" t="s">
        <v>66</v>
      </c>
      <c r="G33" s="11" t="str">
        <f t="shared" si="4"/>
        <v>56231.6857</v>
      </c>
      <c r="H33" s="9">
        <f t="shared" si="5"/>
        <v>43334</v>
      </c>
      <c r="I33" s="32" t="s">
        <v>200</v>
      </c>
      <c r="J33" s="33" t="s">
        <v>201</v>
      </c>
      <c r="K33" s="32" t="s">
        <v>202</v>
      </c>
      <c r="L33" s="32" t="s">
        <v>203</v>
      </c>
      <c r="M33" s="33" t="s">
        <v>154</v>
      </c>
      <c r="N33" s="33" t="s">
        <v>66</v>
      </c>
      <c r="O33" s="34" t="s">
        <v>198</v>
      </c>
      <c r="P33" s="35" t="s">
        <v>204</v>
      </c>
    </row>
    <row r="34" spans="1:16" ht="12.75" customHeight="1" thickBot="1" x14ac:dyDescent="0.25">
      <c r="A34" s="9" t="str">
        <f t="shared" si="0"/>
        <v> PALL 7.164 </v>
      </c>
      <c r="B34" s="6" t="str">
        <f t="shared" si="1"/>
        <v>I</v>
      </c>
      <c r="C34" s="9">
        <f t="shared" si="2"/>
        <v>23701.749</v>
      </c>
      <c r="D34" s="11" t="str">
        <f t="shared" si="3"/>
        <v>vis</v>
      </c>
      <c r="E34" s="31">
        <f>VLOOKUP(C34,Active!C$21:E$970,3,FALSE)</f>
        <v>-2077.972537802591</v>
      </c>
      <c r="F34" s="6" t="s">
        <v>66</v>
      </c>
      <c r="G34" s="11" t="str">
        <f t="shared" si="4"/>
        <v>23701.749</v>
      </c>
      <c r="H34" s="9">
        <f t="shared" si="5"/>
        <v>-2078</v>
      </c>
      <c r="I34" s="32" t="s">
        <v>69</v>
      </c>
      <c r="J34" s="33" t="s">
        <v>70</v>
      </c>
      <c r="K34" s="32">
        <v>-2078</v>
      </c>
      <c r="L34" s="32" t="s">
        <v>71</v>
      </c>
      <c r="M34" s="33" t="s">
        <v>68</v>
      </c>
      <c r="N34" s="33"/>
      <c r="O34" s="34" t="s">
        <v>72</v>
      </c>
      <c r="P34" s="34" t="s">
        <v>73</v>
      </c>
    </row>
    <row r="35" spans="1:16" ht="12.75" customHeight="1" thickBot="1" x14ac:dyDescent="0.25">
      <c r="A35" s="9" t="str">
        <f t="shared" si="0"/>
        <v> PZ 2.12 </v>
      </c>
      <c r="B35" s="6" t="str">
        <f t="shared" si="1"/>
        <v>II</v>
      </c>
      <c r="C35" s="9">
        <f t="shared" si="2"/>
        <v>25088.888999999999</v>
      </c>
      <c r="D35" s="11" t="str">
        <f t="shared" si="3"/>
        <v>vis</v>
      </c>
      <c r="E35" s="31">
        <f>VLOOKUP(C35,Active!C$21:E$970,3,FALSE)</f>
        <v>0.54992123539336546</v>
      </c>
      <c r="F35" s="6" t="s">
        <v>66</v>
      </c>
      <c r="G35" s="11" t="str">
        <f t="shared" si="4"/>
        <v>25088.889</v>
      </c>
      <c r="H35" s="9">
        <f t="shared" si="5"/>
        <v>0.5</v>
      </c>
      <c r="I35" s="32" t="s">
        <v>80</v>
      </c>
      <c r="J35" s="33" t="s">
        <v>81</v>
      </c>
      <c r="K35" s="32">
        <v>0.5</v>
      </c>
      <c r="L35" s="32" t="s">
        <v>82</v>
      </c>
      <c r="M35" s="33" t="s">
        <v>77</v>
      </c>
      <c r="N35" s="33"/>
      <c r="O35" s="34" t="s">
        <v>78</v>
      </c>
      <c r="P35" s="34" t="s">
        <v>79</v>
      </c>
    </row>
    <row r="36" spans="1:16" ht="12.75" customHeight="1" thickBot="1" x14ac:dyDescent="0.25">
      <c r="A36" s="9" t="str">
        <f t="shared" si="0"/>
        <v>OEJV 0073 </v>
      </c>
      <c r="B36" s="6" t="str">
        <f t="shared" si="1"/>
        <v>I</v>
      </c>
      <c r="C36" s="9">
        <f t="shared" si="2"/>
        <v>54025.383000000002</v>
      </c>
      <c r="D36" s="11" t="str">
        <f t="shared" si="3"/>
        <v>vis</v>
      </c>
      <c r="E36" s="31" t="e">
        <f>VLOOKUP(C36,Active!C$21:E$970,3,FALSE)</f>
        <v>#N/A</v>
      </c>
      <c r="F36" s="6" t="s">
        <v>66</v>
      </c>
      <c r="G36" s="11" t="str">
        <f t="shared" si="4"/>
        <v>54025.383</v>
      </c>
      <c r="H36" s="9">
        <f t="shared" si="5"/>
        <v>40028</v>
      </c>
      <c r="I36" s="32" t="s">
        <v>173</v>
      </c>
      <c r="J36" s="33" t="s">
        <v>174</v>
      </c>
      <c r="K36" s="32" t="s">
        <v>175</v>
      </c>
      <c r="L36" s="32" t="s">
        <v>176</v>
      </c>
      <c r="M36" s="33" t="s">
        <v>154</v>
      </c>
      <c r="N36" s="33" t="s">
        <v>87</v>
      </c>
      <c r="O36" s="34" t="s">
        <v>99</v>
      </c>
      <c r="P36" s="35" t="s">
        <v>177</v>
      </c>
    </row>
    <row r="37" spans="1:16" ht="12.75" customHeight="1" thickBot="1" x14ac:dyDescent="0.25">
      <c r="A37" s="9" t="str">
        <f t="shared" si="0"/>
        <v>BAVM 193 </v>
      </c>
      <c r="B37" s="6" t="str">
        <f t="shared" si="1"/>
        <v>I</v>
      </c>
      <c r="C37" s="9">
        <f t="shared" si="2"/>
        <v>54387.439200000001</v>
      </c>
      <c r="D37" s="11" t="str">
        <f t="shared" si="3"/>
        <v>vis</v>
      </c>
      <c r="E37" s="31">
        <f>VLOOKUP(C37,Active!C$21:E$970,3,FALSE)</f>
        <v>43902.170960172967</v>
      </c>
      <c r="F37" s="6" t="s">
        <v>66</v>
      </c>
      <c r="G37" s="11" t="str">
        <f t="shared" si="4"/>
        <v>54387.4392</v>
      </c>
      <c r="H37" s="9">
        <f t="shared" si="5"/>
        <v>40571</v>
      </c>
      <c r="I37" s="32" t="s">
        <v>183</v>
      </c>
      <c r="J37" s="33" t="s">
        <v>184</v>
      </c>
      <c r="K37" s="32" t="s">
        <v>185</v>
      </c>
      <c r="L37" s="32" t="s">
        <v>186</v>
      </c>
      <c r="M37" s="33" t="s">
        <v>154</v>
      </c>
      <c r="N37" s="33" t="s">
        <v>66</v>
      </c>
      <c r="O37" s="34" t="s">
        <v>187</v>
      </c>
      <c r="P37" s="35" t="s">
        <v>188</v>
      </c>
    </row>
    <row r="38" spans="1:16" x14ac:dyDescent="0.2">
      <c r="B38" s="6"/>
      <c r="F38" s="6"/>
    </row>
    <row r="39" spans="1:16" x14ac:dyDescent="0.2">
      <c r="B39" s="6"/>
      <c r="F39" s="6"/>
    </row>
    <row r="40" spans="1:16" x14ac:dyDescent="0.2">
      <c r="B40" s="6"/>
      <c r="F40" s="6"/>
    </row>
    <row r="41" spans="1:16" x14ac:dyDescent="0.2">
      <c r="B41" s="6"/>
      <c r="F41" s="6"/>
    </row>
    <row r="42" spans="1:16" x14ac:dyDescent="0.2">
      <c r="B42" s="6"/>
      <c r="F42" s="6"/>
    </row>
    <row r="43" spans="1:16" x14ac:dyDescent="0.2">
      <c r="B43" s="6"/>
      <c r="F43" s="6"/>
    </row>
    <row r="44" spans="1:16" x14ac:dyDescent="0.2">
      <c r="B44" s="6"/>
      <c r="F44" s="6"/>
    </row>
    <row r="45" spans="1:16" x14ac:dyDescent="0.2">
      <c r="B45" s="6"/>
      <c r="F45" s="6"/>
    </row>
    <row r="46" spans="1:16" x14ac:dyDescent="0.2">
      <c r="B46" s="6"/>
      <c r="F46" s="6"/>
    </row>
    <row r="47" spans="1:16" x14ac:dyDescent="0.2">
      <c r="B47" s="6"/>
      <c r="F47" s="6"/>
    </row>
    <row r="48" spans="1:16" x14ac:dyDescent="0.2">
      <c r="B48" s="6"/>
      <c r="F48" s="6"/>
    </row>
    <row r="49" spans="2:6" x14ac:dyDescent="0.2">
      <c r="B49" s="6"/>
      <c r="F49" s="6"/>
    </row>
    <row r="50" spans="2:6" x14ac:dyDescent="0.2">
      <c r="B50" s="6"/>
      <c r="F50" s="6"/>
    </row>
    <row r="51" spans="2:6" x14ac:dyDescent="0.2">
      <c r="B51" s="6"/>
      <c r="F51" s="6"/>
    </row>
    <row r="52" spans="2:6" x14ac:dyDescent="0.2">
      <c r="B52" s="6"/>
      <c r="F52" s="6"/>
    </row>
    <row r="53" spans="2:6" x14ac:dyDescent="0.2">
      <c r="B53" s="6"/>
      <c r="F53" s="6"/>
    </row>
    <row r="54" spans="2:6" x14ac:dyDescent="0.2">
      <c r="B54" s="6"/>
      <c r="F54" s="6"/>
    </row>
    <row r="55" spans="2:6" x14ac:dyDescent="0.2">
      <c r="B55" s="6"/>
      <c r="F55" s="6"/>
    </row>
    <row r="56" spans="2:6" x14ac:dyDescent="0.2">
      <c r="B56" s="6"/>
      <c r="F56" s="6"/>
    </row>
    <row r="57" spans="2:6" x14ac:dyDescent="0.2">
      <c r="B57" s="6"/>
      <c r="F57" s="6"/>
    </row>
    <row r="58" spans="2:6" x14ac:dyDescent="0.2">
      <c r="B58" s="6"/>
      <c r="F58" s="6"/>
    </row>
    <row r="59" spans="2:6" x14ac:dyDescent="0.2">
      <c r="B59" s="6"/>
      <c r="F59" s="6"/>
    </row>
    <row r="60" spans="2:6" x14ac:dyDescent="0.2">
      <c r="B60" s="6"/>
      <c r="F60" s="6"/>
    </row>
    <row r="61" spans="2:6" x14ac:dyDescent="0.2">
      <c r="B61" s="6"/>
      <c r="F61" s="6"/>
    </row>
    <row r="62" spans="2:6" x14ac:dyDescent="0.2">
      <c r="B62" s="6"/>
      <c r="F62" s="6"/>
    </row>
    <row r="63" spans="2:6" x14ac:dyDescent="0.2">
      <c r="B63" s="6"/>
      <c r="F63" s="6"/>
    </row>
    <row r="64" spans="2: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</sheetData>
  <phoneticPr fontId="8" type="noConversion"/>
  <hyperlinks>
    <hyperlink ref="P12" r:id="rId1" display="http://www.bav-astro.de/sfs/BAVM_link.php?BAVMnr=172" xr:uid="{00000000-0004-0000-0100-000000000000}"/>
    <hyperlink ref="P13" r:id="rId2" display="http://www.bav-astro.de/sfs/BAVM_link.php?BAVMnr=99" xr:uid="{00000000-0004-0000-0100-000001000000}"/>
    <hyperlink ref="P17" r:id="rId3" display="http://www.bav-astro.de/sfs/BAVM_link.php?BAVMnr=172" xr:uid="{00000000-0004-0000-0100-000002000000}"/>
    <hyperlink ref="P18" r:id="rId4" display="http://www.bav-astro.de/sfs/BAVM_link.php?BAVMnr=111" xr:uid="{00000000-0004-0000-0100-000003000000}"/>
    <hyperlink ref="P19" r:id="rId5" display="http://www.bav-astro.de/sfs/BAVM_link.php?BAVMnr=172" xr:uid="{00000000-0004-0000-0100-000004000000}"/>
    <hyperlink ref="P20" r:id="rId6" display="http://www.bav-astro.de/sfs/BAVM_link.php?BAVMnr=172" xr:uid="{00000000-0004-0000-0100-000005000000}"/>
    <hyperlink ref="P21" r:id="rId7" display="http://www.bav-astro.de/sfs/BAVM_link.php?BAVMnr=172" xr:uid="{00000000-0004-0000-0100-000006000000}"/>
    <hyperlink ref="P22" r:id="rId8" display="http://www.bav-astro.de/sfs/BAVM_link.php?BAVMnr=172" xr:uid="{00000000-0004-0000-0100-000007000000}"/>
    <hyperlink ref="P23" r:id="rId9" display="http://www.bav-astro.de/sfs/BAVM_link.php?BAVMnr=172" xr:uid="{00000000-0004-0000-0100-000008000000}"/>
    <hyperlink ref="P24" r:id="rId10" display="http://www.bav-astro.de/sfs/BAVM_link.php?BAVMnr=173" xr:uid="{00000000-0004-0000-0100-000009000000}"/>
    <hyperlink ref="P25" r:id="rId11" display="http://www.konkoly.hu/cgi-bin/IBVS?5653" xr:uid="{00000000-0004-0000-0100-00000A000000}"/>
    <hyperlink ref="P26" r:id="rId12" display="http://var.astro.cz/oejv/issues/oejv0074.pdf" xr:uid="{00000000-0004-0000-0100-00000B000000}"/>
    <hyperlink ref="P27" r:id="rId13" display="http://www.konkoly.hu/cgi-bin/IBVS?5677" xr:uid="{00000000-0004-0000-0100-00000C000000}"/>
    <hyperlink ref="P28" r:id="rId14" display="http://var.astro.cz/oejv/issues/oejv0074.pdf" xr:uid="{00000000-0004-0000-0100-00000D000000}"/>
    <hyperlink ref="P29" r:id="rId15" display="http://www.bav-astro.de/sfs/BAVM_link.php?BAVMnr=178" xr:uid="{00000000-0004-0000-0100-00000E000000}"/>
    <hyperlink ref="P36" r:id="rId16" display="http://var.astro.cz/oejv/issues/oejv0073.pdf" xr:uid="{00000000-0004-0000-0100-00000F000000}"/>
    <hyperlink ref="P30" r:id="rId17" display="http://var.astro.cz/oejv/issues/oejv0074.pdf" xr:uid="{00000000-0004-0000-0100-000010000000}"/>
    <hyperlink ref="P37" r:id="rId18" display="http://www.bav-astro.de/sfs/BAVM_link.php?BAVMnr=193" xr:uid="{00000000-0004-0000-0100-000011000000}"/>
    <hyperlink ref="P31" r:id="rId19" display="http://var.astro.cz/oejv/issues/oejv0116.pdf" xr:uid="{00000000-0004-0000-0100-000012000000}"/>
    <hyperlink ref="P32" r:id="rId20" display="http://www.konkoly.hu/cgi-bin/IBVS?6011" xr:uid="{00000000-0004-0000-0100-000013000000}"/>
    <hyperlink ref="P33" r:id="rId21" display="http://www.konkoly.hu/cgi-bin/IBVS?6042" xr:uid="{00000000-0004-0000-0100-00001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2024-09-28T06:50:36Z</dcterms:modified>
</cp:coreProperties>
</file>