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E25102C-2D3F-44B0-9907-36ECA0A5C12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I23" i="1" s="1"/>
  <c r="Q22" i="1"/>
  <c r="Q23" i="1"/>
  <c r="D9" i="1"/>
  <c r="E21" i="1"/>
  <c r="F21" i="1"/>
  <c r="G21" i="1" s="1"/>
  <c r="H21" i="1" s="1"/>
  <c r="E9" i="1"/>
  <c r="F16" i="1"/>
  <c r="F17" i="1" s="1"/>
  <c r="C17" i="1"/>
  <c r="Q21" i="1"/>
  <c r="E22" i="1"/>
  <c r="F22" i="1"/>
  <c r="G22" i="1" s="1"/>
  <c r="I22" i="1" s="1"/>
  <c r="C12" i="1"/>
  <c r="C11" i="1"/>
  <c r="O22" i="1" l="1"/>
  <c r="C15" i="1"/>
  <c r="F18" i="1" s="1"/>
  <c r="O23" i="1"/>
  <c r="O21" i="1"/>
  <c r="C16" i="1"/>
  <c r="D18" i="1" s="1"/>
  <c r="C18" i="1" l="1"/>
  <c r="F19" i="1"/>
</calcChain>
</file>

<file path=xl/sharedStrings.xml><?xml version="1.0" encoding="utf-8"?>
<sst xmlns="http://schemas.openxmlformats.org/spreadsheetml/2006/main" count="55" uniqueCount="48">
  <si>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</si>
  <si>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</si>
  <si>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</si>
  <si>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</si>
  <si>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</si>
  <si>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</si>
  <si>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</si>
  <si>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</si>
  <si>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</si>
  <si>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</si>
  <si>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</si>
  <si>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</si>
  <si>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</si>
  <si>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</si>
  <si>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</si>
  <si>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</si>
  <si>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</si>
  <si>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</si>
  <si>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</si>
  <si>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</si>
  <si>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</si>
  <si>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</si>
  <si>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</si>
  <si>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</si>
  <si>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</si>
  <si>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</si>
  <si>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</si>
  <si>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</si>
  <si>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</si>
  <si>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</si>
  <si>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</si>
  <si>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</si>
  <si>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</si>
  <si>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</si>
  <si>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</si>
  <si>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</si>
  <si>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</si>
  <si>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</si>
  <si>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</si>
  <si>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</si>
  <si>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</si>
  <si>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CS Per</t>
  </si>
  <si>
    <t>G3697-2206</t>
  </si>
  <si>
    <t>EA</t>
  </si>
  <si>
    <t>CS Per / GSC 3697-2206</t>
  </si>
  <si>
    <t>GCVS</t>
  </si>
  <si>
    <t>OEJV 0172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</si>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</sst>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i/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2" applyNumberFormat="0" applyFont="0" applyFill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4" fillId="2" borderId="1" xfId="0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7" fillId="0" borderId="1" xfId="0" applyNumberFormat="1" applyFont="1" applyBorder="1" applyAlignment="1">
      <alignment horizontal="left" vertical="center"/>
    </xf>
    <xf numFmtId="0" fontId="15" fillId="0" borderId="1" xfId="0" applyNumberFormat="1" applyFont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15" fillId="0" borderId="6" xfId="0" applyFont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7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172" fontId="19" fillId="0" borderId="0" xfId="0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CS Per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35127795846455"/>
          <c:w val="0.8390977443609022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1157</c:v>
                </c:pt>
                <c:pt idx="2">
                  <c:v>1157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C5-4B27-A09A-A188A5BA30F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1157</c:v>
                </c:pt>
                <c:pt idx="2">
                  <c:v>1157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1.716999999996915</c:v>
                </c:pt>
                <c:pt idx="2">
                  <c:v>1.7239999999947031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C5-4B27-A09A-A188A5BA30F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1157</c:v>
                </c:pt>
                <c:pt idx="2">
                  <c:v>1157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CC5-4B27-A09A-A188A5BA30F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1157</c:v>
                </c:pt>
                <c:pt idx="2">
                  <c:v>1157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CC5-4B27-A09A-A188A5BA30F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1157</c:v>
                </c:pt>
                <c:pt idx="2">
                  <c:v>1157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CC5-4B27-A09A-A188A5BA30F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1157</c:v>
                </c:pt>
                <c:pt idx="2">
                  <c:v>1157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CC5-4B27-A09A-A188A5BA30F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1157</c:v>
                </c:pt>
                <c:pt idx="2">
                  <c:v>1157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CC5-4B27-A09A-A188A5BA30F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1157</c:v>
                </c:pt>
                <c:pt idx="2">
                  <c:v>1157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1.720499999995809</c:v>
                </c:pt>
                <c:pt idx="2">
                  <c:v>1.720499999995809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CC5-4B27-A09A-A188A5BA30F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1157</c:v>
                </c:pt>
                <c:pt idx="2">
                  <c:v>1157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CC5-4B27-A09A-A188A5BA3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0133848"/>
        <c:axId val="1"/>
      </c:scatterChart>
      <c:valAx>
        <c:axId val="940133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0133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18</xdr:col>
      <xdr:colOff>57150</xdr:colOff>
      <xdr:row>18</xdr:row>
      <xdr:rowOff>161925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FB3CC3B-19FF-9936-9AD1-4847E59091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44</v>
      </c>
      <c r="F1" s="4" t="s">
        <v>41</v>
      </c>
      <c r="G1" s="5">
        <v>0</v>
      </c>
      <c r="H1" s="6"/>
      <c r="I1" s="11" t="s">
        <v>42</v>
      </c>
      <c r="J1" s="12" t="s">
        <v>41</v>
      </c>
      <c r="K1" s="8">
        <v>2.1112500000000001</v>
      </c>
      <c r="L1" s="9">
        <v>58.424799999999998</v>
      </c>
      <c r="M1" s="10">
        <v>28022.400000000001</v>
      </c>
      <c r="N1" s="10">
        <v>24.256</v>
      </c>
      <c r="O1" s="7" t="s">
        <v>43</v>
      </c>
    </row>
    <row r="2" spans="1:15" s="13" customFormat="1" ht="12.95" customHeight="1" x14ac:dyDescent="0.2">
      <c r="A2" s="13" t="s">
        <v>23</v>
      </c>
      <c r="B2" s="13" t="s">
        <v>43</v>
      </c>
      <c r="C2" s="14"/>
      <c r="D2" s="15"/>
    </row>
    <row r="3" spans="1:15" s="13" customFormat="1" ht="12.95" customHeight="1" thickBot="1" x14ac:dyDescent="0.25"/>
    <row r="4" spans="1:15" s="13" customFormat="1" ht="12.95" customHeight="1" thickTop="1" thickBot="1" x14ac:dyDescent="0.25">
      <c r="A4" s="16" t="s">
        <v>0</v>
      </c>
      <c r="C4" s="17">
        <v>28022.400000000001</v>
      </c>
      <c r="D4" s="18">
        <v>24.256</v>
      </c>
    </row>
    <row r="5" spans="1:15" s="13" customFormat="1" ht="12.95" customHeight="1" thickTop="1" x14ac:dyDescent="0.2">
      <c r="A5" s="19" t="s">
        <v>28</v>
      </c>
      <c r="C5" s="20">
        <v>-9.5</v>
      </c>
      <c r="D5" s="13" t="s">
        <v>29</v>
      </c>
    </row>
    <row r="6" spans="1:15" s="13" customFormat="1" ht="12.95" customHeight="1" x14ac:dyDescent="0.2">
      <c r="A6" s="16" t="s">
        <v>1</v>
      </c>
    </row>
    <row r="7" spans="1:15" s="13" customFormat="1" ht="12.95" customHeight="1" x14ac:dyDescent="0.2">
      <c r="A7" s="13" t="s">
        <v>2</v>
      </c>
      <c r="C7" s="44">
        <v>28022.400000000001</v>
      </c>
      <c r="D7" s="22" t="s">
        <v>45</v>
      </c>
    </row>
    <row r="8" spans="1:15" s="13" customFormat="1" ht="12.95" customHeight="1" x14ac:dyDescent="0.2">
      <c r="A8" s="13" t="s">
        <v>3</v>
      </c>
      <c r="C8" s="44">
        <v>24.256</v>
      </c>
      <c r="D8" s="22" t="s">
        <v>45</v>
      </c>
    </row>
    <row r="9" spans="1:15" s="13" customFormat="1" ht="12.95" customHeight="1" x14ac:dyDescent="0.2">
      <c r="A9" s="23" t="s">
        <v>32</v>
      </c>
      <c r="C9" s="24">
        <v>21</v>
      </c>
      <c r="D9" s="25" t="str">
        <f>"F"&amp;C9</f>
        <v>F21</v>
      </c>
      <c r="E9" s="26" t="str">
        <f>"G"&amp;C9</f>
        <v>G21</v>
      </c>
    </row>
    <row r="10" spans="1:15" s="13" customFormat="1" ht="12.95" customHeight="1" thickBot="1" x14ac:dyDescent="0.25">
      <c r="C10" s="27" t="s">
        <v>19</v>
      </c>
      <c r="D10" s="27" t="s">
        <v>20</v>
      </c>
    </row>
    <row r="11" spans="1:15" s="13" customFormat="1" ht="12.95" customHeight="1" x14ac:dyDescent="0.2">
      <c r="A11" s="13" t="s">
        <v>15</v>
      </c>
      <c r="C11" s="26">
        <f ca="1">INTERCEPT(INDIRECT($E$9):G992,INDIRECT($D$9):F992)</f>
        <v>0</v>
      </c>
      <c r="D11" s="15"/>
    </row>
    <row r="12" spans="1:15" s="13" customFormat="1" ht="12.95" customHeight="1" x14ac:dyDescent="0.2">
      <c r="A12" s="13" t="s">
        <v>16</v>
      </c>
      <c r="C12" s="26">
        <f ca="1">SLOPE(INDIRECT($E$9):G992,INDIRECT($D$9):F992)</f>
        <v>1.4870354364700164E-3</v>
      </c>
      <c r="D12" s="15"/>
    </row>
    <row r="13" spans="1:15" s="13" customFormat="1" ht="12.95" customHeight="1" x14ac:dyDescent="0.2">
      <c r="A13" s="13" t="s">
        <v>18</v>
      </c>
      <c r="C13" s="15" t="s">
        <v>13</v>
      </c>
    </row>
    <row r="14" spans="1:15" s="13" customFormat="1" ht="12.95" customHeight="1" x14ac:dyDescent="0.2"/>
    <row r="15" spans="1:15" s="13" customFormat="1" ht="12.95" customHeight="1" x14ac:dyDescent="0.2">
      <c r="A15" s="28" t="s">
        <v>17</v>
      </c>
      <c r="C15" s="29">
        <f ca="1">(C7+C11)+(C8+C12)*INT(MAX(F21:F3533))</f>
        <v>56088.3125</v>
      </c>
      <c r="E15" s="30" t="s">
        <v>34</v>
      </c>
      <c r="F15" s="31">
        <v>1</v>
      </c>
    </row>
    <row r="16" spans="1:15" s="13" customFormat="1" ht="12.95" customHeight="1" x14ac:dyDescent="0.2">
      <c r="A16" s="16" t="s">
        <v>4</v>
      </c>
      <c r="C16" s="32">
        <f ca="1">+C8+C12</f>
        <v>24.257487035436469</v>
      </c>
      <c r="E16" s="30" t="s">
        <v>30</v>
      </c>
      <c r="F16" s="32">
        <f ca="1">NOW()+15018.5+$C$5/24</f>
        <v>60372.698546643514</v>
      </c>
    </row>
    <row r="17" spans="1:18" s="13" customFormat="1" ht="12.95" customHeight="1" thickBot="1" x14ac:dyDescent="0.25">
      <c r="A17" s="30" t="s">
        <v>27</v>
      </c>
      <c r="C17" s="13">
        <f>COUNT(C21:C2191)</f>
        <v>3</v>
      </c>
      <c r="E17" s="30" t="s">
        <v>35</v>
      </c>
      <c r="F17" s="33">
        <f ca="1">ROUND(2*(F16-$C$7)/$C$8,0)/2+F15</f>
        <v>1334.5</v>
      </c>
    </row>
    <row r="18" spans="1:18" s="13" customFormat="1" ht="12.95" customHeight="1" thickTop="1" thickBot="1" x14ac:dyDescent="0.25">
      <c r="A18" s="16" t="s">
        <v>5</v>
      </c>
      <c r="C18" s="34">
        <f ca="1">+C15</f>
        <v>56088.3125</v>
      </c>
      <c r="D18" s="35">
        <f ca="1">+C16</f>
        <v>24.257487035436469</v>
      </c>
      <c r="E18" s="30" t="s">
        <v>36</v>
      </c>
      <c r="F18" s="26">
        <f ca="1">ROUND(2*(F16-$C$15)/$C$16,0)/2+F15</f>
        <v>177.5</v>
      </c>
    </row>
    <row r="19" spans="1:18" s="13" customFormat="1" ht="12.95" customHeight="1" thickTop="1" x14ac:dyDescent="0.2">
      <c r="E19" s="30" t="s">
        <v>31</v>
      </c>
      <c r="F19" s="36">
        <f ca="1">+$C$15+$C$16*F18-15018.5-$C$5/24</f>
        <v>45375.91228212331</v>
      </c>
    </row>
    <row r="20" spans="1:18" s="13" customFormat="1" ht="12.95" customHeight="1" thickBot="1" x14ac:dyDescent="0.25">
      <c r="A20" s="27" t="s">
        <v>6</v>
      </c>
      <c r="B20" s="27" t="s">
        <v>7</v>
      </c>
      <c r="C20" s="27" t="s">
        <v>8</v>
      </c>
      <c r="D20" s="27" t="s">
        <v>12</v>
      </c>
      <c r="E20" s="27" t="s">
        <v>9</v>
      </c>
      <c r="F20" s="27" t="s">
        <v>10</v>
      </c>
      <c r="G20" s="27" t="s">
        <v>11</v>
      </c>
      <c r="H20" s="37" t="s">
        <v>37</v>
      </c>
      <c r="I20" s="37" t="s">
        <v>38</v>
      </c>
      <c r="J20" s="37" t="s">
        <v>39</v>
      </c>
      <c r="K20" s="37" t="s">
        <v>40</v>
      </c>
      <c r="L20" s="37" t="s">
        <v>24</v>
      </c>
      <c r="M20" s="37" t="s">
        <v>25</v>
      </c>
      <c r="N20" s="37" t="s">
        <v>26</v>
      </c>
      <c r="O20" s="37" t="s">
        <v>22</v>
      </c>
      <c r="P20" s="38" t="s">
        <v>21</v>
      </c>
      <c r="Q20" s="27" t="s">
        <v>14</v>
      </c>
      <c r="R20" s="39" t="s">
        <v>33</v>
      </c>
    </row>
    <row r="21" spans="1:18" s="13" customFormat="1" ht="12.95" customHeight="1" x14ac:dyDescent="0.2">
      <c r="A21" s="13" t="s">
        <v>45</v>
      </c>
      <c r="C21" s="21">
        <v>28022.400000000001</v>
      </c>
      <c r="D21" s="21" t="s">
        <v>13</v>
      </c>
      <c r="E21" s="13">
        <f>+(C21-C$7)/C$8</f>
        <v>0</v>
      </c>
      <c r="F21" s="13">
        <f>ROUND(2*E21,0)/2</f>
        <v>0</v>
      </c>
      <c r="G21" s="13">
        <f>+C21-(C$7+F21*C$8)</f>
        <v>0</v>
      </c>
      <c r="H21" s="13">
        <f>+G21</f>
        <v>0</v>
      </c>
      <c r="O21" s="13">
        <f ca="1">+C$11+C$12*$F21</f>
        <v>0</v>
      </c>
      <c r="Q21" s="40">
        <f>+C21-15018.5</f>
        <v>13003.900000000001</v>
      </c>
    </row>
    <row r="22" spans="1:18" s="13" customFormat="1" ht="12.95" customHeight="1" x14ac:dyDescent="0.2">
      <c r="A22" s="41" t="s">
        <v>46</v>
      </c>
      <c r="B22" s="42" t="s">
        <v>47</v>
      </c>
      <c r="C22" s="43">
        <v>56088.309000000001</v>
      </c>
      <c r="D22" s="43">
        <v>0.01</v>
      </c>
      <c r="E22" s="13">
        <f>+(C22-C$7)/C$8</f>
        <v>1157.0707866094986</v>
      </c>
      <c r="F22" s="13">
        <f>ROUND(2*E22,0)/2</f>
        <v>1157</v>
      </c>
      <c r="G22" s="13">
        <f>+C22-(C$7+F22*C$8)</f>
        <v>1.716999999996915</v>
      </c>
      <c r="I22" s="13">
        <f>+G22</f>
        <v>1.716999999996915</v>
      </c>
      <c r="O22" s="13">
        <f ca="1">+C$11+C$12*$F22</f>
        <v>1.720499999995809</v>
      </c>
      <c r="Q22" s="40">
        <f>+C22-15018.5</f>
        <v>41069.809000000001</v>
      </c>
    </row>
    <row r="23" spans="1:18" s="13" customFormat="1" ht="12.95" customHeight="1" x14ac:dyDescent="0.2">
      <c r="A23" s="41" t="s">
        <v>46</v>
      </c>
      <c r="B23" s="42" t="s">
        <v>47</v>
      </c>
      <c r="C23" s="43">
        <v>56088.315999999999</v>
      </c>
      <c r="D23" s="43">
        <v>0.01</v>
      </c>
      <c r="E23" s="13">
        <f>+(C23-C$7)/C$8</f>
        <v>1157.0710751978891</v>
      </c>
      <c r="F23" s="13">
        <f>ROUND(2*E23,0)/2</f>
        <v>1157</v>
      </c>
      <c r="G23" s="13">
        <f>+C23-(C$7+F23*C$8)</f>
        <v>1.7239999999947031</v>
      </c>
      <c r="I23" s="13">
        <f>+G23</f>
        <v>1.7239999999947031</v>
      </c>
      <c r="O23" s="13">
        <f ca="1">+C$11+C$12*$F23</f>
        <v>1.720499999995809</v>
      </c>
      <c r="Q23" s="40">
        <f>+C23-15018.5</f>
        <v>41069.815999999999</v>
      </c>
    </row>
    <row r="24" spans="1:18" s="13" customFormat="1" ht="12.95" customHeight="1" x14ac:dyDescent="0.2">
      <c r="C24" s="21"/>
      <c r="D24" s="21"/>
      <c r="Q24" s="40"/>
    </row>
    <row r="25" spans="1:18" s="13" customFormat="1" ht="12.95" customHeight="1" x14ac:dyDescent="0.2">
      <c r="C25" s="21"/>
      <c r="D25" s="21"/>
      <c r="Q25" s="40"/>
    </row>
    <row r="26" spans="1:18" s="13" customFormat="1" ht="12.95" customHeight="1" x14ac:dyDescent="0.2">
      <c r="C26" s="21"/>
      <c r="D26" s="21"/>
      <c r="Q26" s="40"/>
    </row>
    <row r="27" spans="1:18" s="13" customFormat="1" ht="12.95" customHeight="1" x14ac:dyDescent="0.2">
      <c r="C27" s="21"/>
      <c r="D27" s="21"/>
      <c r="Q27" s="40"/>
    </row>
    <row r="28" spans="1:18" s="13" customFormat="1" ht="12.95" customHeight="1" x14ac:dyDescent="0.2">
      <c r="C28" s="21"/>
      <c r="D28" s="21"/>
      <c r="Q28" s="40"/>
    </row>
    <row r="29" spans="1:18" s="13" customFormat="1" ht="12.95" customHeight="1" x14ac:dyDescent="0.2">
      <c r="C29" s="21"/>
      <c r="D29" s="21"/>
      <c r="Q29" s="40"/>
    </row>
    <row r="30" spans="1:18" x14ac:dyDescent="0.2">
      <c r="C30" s="3"/>
      <c r="D30" s="3"/>
      <c r="Q30" s="2"/>
    </row>
    <row r="31" spans="1:18" x14ac:dyDescent="0.2">
      <c r="C31" s="3"/>
      <c r="D31" s="3"/>
      <c r="Q31" s="2"/>
    </row>
    <row r="32" spans="1:18" x14ac:dyDescent="0.2">
      <c r="C32" s="3"/>
      <c r="D32" s="3"/>
      <c r="Q32" s="2"/>
    </row>
    <row r="33" spans="3:17" x14ac:dyDescent="0.2">
      <c r="C33" s="3"/>
      <c r="D33" s="3"/>
      <c r="Q33" s="2"/>
    </row>
    <row r="34" spans="3:17" x14ac:dyDescent="0.2">
      <c r="C34" s="3"/>
      <c r="D34" s="3"/>
    </row>
    <row r="35" spans="3:17" x14ac:dyDescent="0.2">
      <c r="C35" s="3"/>
      <c r="D35" s="3"/>
    </row>
    <row r="36" spans="3:17" x14ac:dyDescent="0.2">
      <c r="C36" s="3"/>
      <c r="D36" s="3"/>
    </row>
    <row r="37" spans="3:17" x14ac:dyDescent="0.2">
      <c r="C37" s="3"/>
      <c r="D37" s="3"/>
    </row>
    <row r="38" spans="3:17" x14ac:dyDescent="0.2">
      <c r="C38" s="3"/>
      <c r="D38" s="3"/>
    </row>
    <row r="39" spans="3:17" x14ac:dyDescent="0.2">
      <c r="C39" s="3"/>
      <c r="D39" s="3"/>
    </row>
    <row r="40" spans="3:17" x14ac:dyDescent="0.2">
      <c r="C40" s="3"/>
      <c r="D40" s="3"/>
    </row>
    <row r="41" spans="3:17" x14ac:dyDescent="0.2">
      <c r="C41" s="3"/>
      <c r="D41" s="3"/>
    </row>
    <row r="42" spans="3:17" x14ac:dyDescent="0.2">
      <c r="C42" s="3"/>
      <c r="D42" s="3"/>
    </row>
    <row r="43" spans="3:17" x14ac:dyDescent="0.2">
      <c r="C43" s="3"/>
      <c r="D43" s="3"/>
    </row>
    <row r="44" spans="3:17" x14ac:dyDescent="0.2">
      <c r="C44" s="3"/>
      <c r="D44" s="3"/>
    </row>
    <row r="45" spans="3:17" x14ac:dyDescent="0.2">
      <c r="C45" s="3"/>
      <c r="D45" s="3"/>
    </row>
    <row r="46" spans="3:17" x14ac:dyDescent="0.2">
      <c r="C46" s="3"/>
      <c r="D46" s="3"/>
    </row>
    <row r="47" spans="3:17" x14ac:dyDescent="0.2">
      <c r="C47" s="3"/>
      <c r="D47" s="3"/>
    </row>
    <row r="48" spans="3:17" x14ac:dyDescent="0.2">
      <c r="C48" s="3"/>
      <c r="D48" s="3"/>
    </row>
    <row r="49" spans="3:4" x14ac:dyDescent="0.2">
      <c r="C49" s="3"/>
      <c r="D49" s="3"/>
    </row>
    <row r="50" spans="3:4" x14ac:dyDescent="0.2">
      <c r="C50" s="3"/>
      <c r="D50" s="3"/>
    </row>
    <row r="51" spans="3:4" x14ac:dyDescent="0.2">
      <c r="C51" s="3"/>
      <c r="D51" s="3"/>
    </row>
    <row r="52" spans="3:4" x14ac:dyDescent="0.2">
      <c r="C52" s="3"/>
      <c r="D52" s="3"/>
    </row>
    <row r="53" spans="3:4" x14ac:dyDescent="0.2">
      <c r="C53" s="3"/>
      <c r="D53" s="3"/>
    </row>
    <row r="54" spans="3:4" x14ac:dyDescent="0.2">
      <c r="C54" s="3"/>
      <c r="D54" s="3"/>
    </row>
    <row r="55" spans="3:4" x14ac:dyDescent="0.2">
      <c r="C55" s="3"/>
      <c r="D55" s="3"/>
    </row>
    <row r="56" spans="3:4" x14ac:dyDescent="0.2">
      <c r="C56" s="3"/>
      <c r="D56" s="3"/>
    </row>
    <row r="57" spans="3:4" x14ac:dyDescent="0.2">
      <c r="C57" s="3"/>
      <c r="D57" s="3"/>
    </row>
    <row r="58" spans="3:4" x14ac:dyDescent="0.2">
      <c r="C58" s="3"/>
      <c r="D58" s="3"/>
    </row>
    <row r="59" spans="3:4" x14ac:dyDescent="0.2">
      <c r="C59" s="3"/>
      <c r="D59" s="3"/>
    </row>
    <row r="60" spans="3:4" x14ac:dyDescent="0.2">
      <c r="C60" s="3"/>
      <c r="D60" s="3"/>
    </row>
    <row r="61" spans="3:4" x14ac:dyDescent="0.2">
      <c r="C61" s="3"/>
      <c r="D61" s="3"/>
    </row>
    <row r="62" spans="3:4" x14ac:dyDescent="0.2">
      <c r="C62" s="3"/>
      <c r="D62" s="3"/>
    </row>
    <row r="63" spans="3:4" x14ac:dyDescent="0.2">
      <c r="C63" s="3"/>
      <c r="D63" s="3"/>
    </row>
    <row r="64" spans="3:4" x14ac:dyDescent="0.2"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2024-03-03T03:45:54Z</dcterms:modified>
</cp:coreProperties>
</file>