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53CD97F-135D-42AD-AE90-3968B1F678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E23" i="1"/>
  <c r="F23" i="1" s="1"/>
  <c r="G23" i="1" s="1"/>
  <c r="I23" i="1" s="1"/>
  <c r="Q22" i="1"/>
  <c r="Q23" i="1"/>
  <c r="D9" i="1"/>
  <c r="E21" i="1"/>
  <c r="F21" i="1"/>
  <c r="G21" i="1" s="1"/>
  <c r="H21" i="1" s="1"/>
  <c r="E9" i="1"/>
  <c r="F16" i="1"/>
  <c r="F17" i="1" s="1"/>
  <c r="C17" i="1"/>
  <c r="Q21" i="1"/>
  <c r="C11" i="1"/>
  <c r="C12" i="1"/>
  <c r="C16" i="1" l="1"/>
  <c r="D18" i="1" s="1"/>
  <c r="O23" i="1"/>
  <c r="C15" i="1"/>
  <c r="F18" i="1" s="1"/>
  <c r="O22" i="1"/>
  <c r="O21" i="1"/>
  <c r="C18" i="1" l="1"/>
  <c r="F19" i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<sst xmlns="http://schemas.openxmlformats.org/spreadsheetml/2006/main" count="55" uniqueCount="48">
  <si>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</si>
  <si>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</si>
  <si>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</si>
  <si>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</si>
  <si>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</si>
  <si>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</si>
  <si>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</si>
  <si>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</si>
  <si>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</si>
  <si>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</si>
  <si>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</si>
  <si>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</si>
  <si>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</si>
  <si>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</si>
  <si>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</si>
  <si>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</si>
  <si>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</si>
  <si>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</si>
  <si>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</si>
  <si>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</si>
  <si>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</si>
  <si>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</si>
  <si>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</si>
  <si>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</si>
  <si>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</si>
  <si>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</si>
  <si>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</si>
  <si>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</si>
  <si>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</si>
  <si>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</si>
  <si>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</si>
  <si>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</si>
  <si>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</si>
  <si>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</si>
  <si>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</si>
  <si>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</si>
  <si>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</si>
  <si>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</si>
  <si>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</si>
  <si>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</si>
  <si>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</si>
  <si>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DG Per</t>
  </si>
  <si>
    <t>G3686-1522</t>
  </si>
  <si>
    <t>EA</t>
  </si>
  <si>
    <t>DG Per / GSC 3686-1522</t>
  </si>
  <si>
    <t>GCVS</t>
  </si>
  <si>
    <t>OEJV 0172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</si>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</sst>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172" fontId="19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DG Per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30075187969924"/>
          <c:y val="0.14035127795846455"/>
          <c:w val="0.8421052631578946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8E-4930-A4E8-4E6DA2576E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-10.980000000003201</c:v>
                </c:pt>
                <c:pt idx="2">
                  <c:v>-10.970000000001164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8E-4930-A4E8-4E6DA2576E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8E-4930-A4E8-4E6DA2576E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8E-4930-A4E8-4E6DA2576E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8E-4930-A4E8-4E6DA2576E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8E-4930-A4E8-4E6DA2576E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0.04</c:v>
                  </c:pt>
                  <c:pt idx="2">
                    <c:v>0.04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8E-4930-A4E8-4E6DA2576E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-10.975000000002183</c:v>
                </c:pt>
                <c:pt idx="2">
                  <c:v>-10.975000000002183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8E-4930-A4E8-4E6DA2576E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511</c:v>
                </c:pt>
                <c:pt idx="2">
                  <c:v>511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8E-4930-A4E8-4E6DA2576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60904"/>
        <c:axId val="1"/>
      </c:scatterChart>
      <c:valAx>
        <c:axId val="72596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960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314325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B1CE5A-792D-4B69-035B-55A62C165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13" customFormat="1" ht="20.25" x14ac:dyDescent="0.2">
      <c r="A1" s="12" t="s">
        <v>44</v>
      </c>
      <c r="F1" s="3" t="s">
        <v>41</v>
      </c>
      <c r="G1" s="4">
        <v>0</v>
      </c>
      <c r="H1" s="5"/>
      <c r="I1" s="10" t="s">
        <v>42</v>
      </c>
      <c r="J1" s="11" t="s">
        <v>41</v>
      </c>
      <c r="K1" s="7">
        <v>2.19198</v>
      </c>
      <c r="L1" s="8">
        <v>53.354900000000001</v>
      </c>
      <c r="M1" s="9">
        <v>28035.25</v>
      </c>
      <c r="N1" s="9">
        <v>56.77</v>
      </c>
      <c r="O1" s="6" t="s">
        <v>43</v>
      </c>
    </row>
    <row r="2" spans="1:15" s="13" customFormat="1" ht="12.95" customHeight="1" x14ac:dyDescent="0.2">
      <c r="A2" s="13" t="s">
        <v>23</v>
      </c>
      <c r="B2" s="13" t="s">
        <v>43</v>
      </c>
      <c r="C2" s="14"/>
      <c r="D2" s="15"/>
    </row>
    <row r="3" spans="1:15" s="13" customFormat="1" ht="12.95" customHeight="1" thickBot="1" x14ac:dyDescent="0.25"/>
    <row r="4" spans="1:15" s="13" customFormat="1" ht="12.95" customHeight="1" thickTop="1" thickBot="1" x14ac:dyDescent="0.25">
      <c r="A4" s="16" t="s">
        <v>0</v>
      </c>
      <c r="C4" s="17">
        <v>28035.25</v>
      </c>
      <c r="D4" s="18">
        <v>56.77</v>
      </c>
    </row>
    <row r="5" spans="1:15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5" s="13" customFormat="1" ht="12.95" customHeight="1" x14ac:dyDescent="0.2">
      <c r="A6" s="16" t="s">
        <v>1</v>
      </c>
    </row>
    <row r="7" spans="1:15" s="13" customFormat="1" ht="12.95" customHeight="1" x14ac:dyDescent="0.2">
      <c r="A7" s="13" t="s">
        <v>2</v>
      </c>
      <c r="C7" s="44">
        <v>28035.25</v>
      </c>
      <c r="D7" s="22" t="s">
        <v>45</v>
      </c>
    </row>
    <row r="8" spans="1:15" s="13" customFormat="1" ht="12.95" customHeight="1" x14ac:dyDescent="0.2">
      <c r="A8" s="13" t="s">
        <v>3</v>
      </c>
      <c r="C8" s="44">
        <v>56.77</v>
      </c>
      <c r="D8" s="22" t="s">
        <v>45</v>
      </c>
    </row>
    <row r="9" spans="1:15" s="13" customFormat="1" ht="12.95" customHeight="1" x14ac:dyDescent="0.2">
      <c r="A9" s="23" t="s">
        <v>32</v>
      </c>
      <c r="C9" s="24">
        <v>21</v>
      </c>
      <c r="D9" s="25" t="str">
        <f>"F"&amp;C9</f>
        <v>F21</v>
      </c>
      <c r="E9" s="26" t="str">
        <f>"G"&amp;C9</f>
        <v>G21</v>
      </c>
    </row>
    <row r="10" spans="1:15" s="13" customFormat="1" ht="12.95" customHeight="1" thickBot="1" x14ac:dyDescent="0.25">
      <c r="C10" s="27" t="s">
        <v>19</v>
      </c>
      <c r="D10" s="27" t="s">
        <v>20</v>
      </c>
    </row>
    <row r="11" spans="1:15" s="13" customFormat="1" ht="12.95" customHeight="1" x14ac:dyDescent="0.2">
      <c r="A11" s="13" t="s">
        <v>15</v>
      </c>
      <c r="C11" s="26">
        <f ca="1">INTERCEPT(INDIRECT($E$9):G992,INDIRECT($D$9):F992)</f>
        <v>0</v>
      </c>
      <c r="D11" s="15"/>
    </row>
    <row r="12" spans="1:15" s="13" customFormat="1" ht="12.95" customHeight="1" x14ac:dyDescent="0.2">
      <c r="A12" s="13" t="s">
        <v>16</v>
      </c>
      <c r="C12" s="26">
        <f ca="1">SLOPE(INDIRECT($E$9):G992,INDIRECT($D$9):F992)</f>
        <v>-2.1477495107636364E-2</v>
      </c>
      <c r="D12" s="15"/>
    </row>
    <row r="13" spans="1:15" s="13" customFormat="1" ht="12.95" customHeight="1" x14ac:dyDescent="0.2">
      <c r="A13" s="13" t="s">
        <v>18</v>
      </c>
      <c r="C13" s="15" t="s">
        <v>13</v>
      </c>
    </row>
    <row r="14" spans="1:15" s="13" customFormat="1" ht="12.95" customHeight="1" x14ac:dyDescent="0.2"/>
    <row r="15" spans="1:15" s="13" customFormat="1" ht="12.95" customHeight="1" x14ac:dyDescent="0.2">
      <c r="A15" s="28" t="s">
        <v>17</v>
      </c>
      <c r="C15" s="29">
        <f ca="1">(C7+C11)+(C8+C12)*INT(MAX(F21:F3533))</f>
        <v>57033.744999999995</v>
      </c>
      <c r="E15" s="30" t="s">
        <v>34</v>
      </c>
      <c r="F15" s="31">
        <v>1</v>
      </c>
    </row>
    <row r="16" spans="1:15" s="13" customFormat="1" ht="12.95" customHeight="1" x14ac:dyDescent="0.2">
      <c r="A16" s="16" t="s">
        <v>4</v>
      </c>
      <c r="C16" s="32">
        <f ca="1">+C8+C12</f>
        <v>56.748522504892364</v>
      </c>
      <c r="E16" s="30" t="s">
        <v>30</v>
      </c>
      <c r="F16" s="32">
        <f ca="1">NOW()+15018.5+$C$5/24</f>
        <v>60372.699246412034</v>
      </c>
    </row>
    <row r="17" spans="1:18" s="13" customFormat="1" ht="12.95" customHeight="1" thickBot="1" x14ac:dyDescent="0.25">
      <c r="A17" s="30" t="s">
        <v>27</v>
      </c>
      <c r="C17" s="13">
        <f>COUNT(C21:C2191)</f>
        <v>3</v>
      </c>
      <c r="E17" s="30" t="s">
        <v>35</v>
      </c>
      <c r="F17" s="33">
        <f ca="1">ROUND(2*(F16-$C$7)/$C$8,0)/2+F15</f>
        <v>570.5</v>
      </c>
    </row>
    <row r="18" spans="1:18" s="13" customFormat="1" ht="12.95" customHeight="1" thickTop="1" thickBot="1" x14ac:dyDescent="0.25">
      <c r="A18" s="16" t="s">
        <v>5</v>
      </c>
      <c r="C18" s="34">
        <f ca="1">+C15</f>
        <v>57033.744999999995</v>
      </c>
      <c r="D18" s="35">
        <f ca="1">+C16</f>
        <v>56.748522504892364</v>
      </c>
      <c r="E18" s="30" t="s">
        <v>36</v>
      </c>
      <c r="F18" s="26">
        <f ca="1">ROUND(2*(F16-$C$15)/$C$16,0)/2+F15</f>
        <v>60</v>
      </c>
    </row>
    <row r="19" spans="1:18" s="13" customFormat="1" ht="12.95" customHeight="1" thickTop="1" x14ac:dyDescent="0.2">
      <c r="E19" s="30" t="s">
        <v>31</v>
      </c>
      <c r="F19" s="36">
        <f ca="1">+$C$15+$C$16*F18-15018.5-$C$5/24</f>
        <v>45420.552183626874</v>
      </c>
    </row>
    <row r="20" spans="1:18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R20" s="39" t="s">
        <v>33</v>
      </c>
    </row>
    <row r="21" spans="1:18" s="13" customFormat="1" ht="12.95" customHeight="1" x14ac:dyDescent="0.2">
      <c r="A21" s="13" t="s">
        <v>45</v>
      </c>
      <c r="C21" s="21">
        <v>28035.25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H21" s="13">
        <f>+G21</f>
        <v>0</v>
      </c>
      <c r="O21" s="13">
        <f ca="1">+C$11+C$12*$F21</f>
        <v>0</v>
      </c>
      <c r="Q21" s="40">
        <f>+C21-15018.5</f>
        <v>13016.75</v>
      </c>
    </row>
    <row r="22" spans="1:18" s="13" customFormat="1" ht="12.95" customHeight="1" x14ac:dyDescent="0.2">
      <c r="A22" s="41" t="s">
        <v>46</v>
      </c>
      <c r="B22" s="42" t="s">
        <v>47</v>
      </c>
      <c r="C22" s="43">
        <v>57033.74</v>
      </c>
      <c r="D22" s="43">
        <v>0.04</v>
      </c>
      <c r="E22" s="13">
        <f>+(C22-C$7)/C$8</f>
        <v>510.80658798661256</v>
      </c>
      <c r="F22" s="13">
        <f>ROUND(2*E22,0)/2</f>
        <v>511</v>
      </c>
      <c r="G22" s="13">
        <f>+C22-(C$7+F22*C$8)</f>
        <v>-10.980000000003201</v>
      </c>
      <c r="I22" s="13">
        <f>+G22</f>
        <v>-10.980000000003201</v>
      </c>
      <c r="O22" s="13">
        <f ca="1">+C$11+C$12*$F22</f>
        <v>-10.975000000002183</v>
      </c>
      <c r="Q22" s="40">
        <f>+C22-15018.5</f>
        <v>42015.24</v>
      </c>
    </row>
    <row r="23" spans="1:18" s="13" customFormat="1" ht="12.95" customHeight="1" x14ac:dyDescent="0.2">
      <c r="A23" s="41" t="s">
        <v>46</v>
      </c>
      <c r="B23" s="42" t="s">
        <v>47</v>
      </c>
      <c r="C23" s="43">
        <v>57033.75</v>
      </c>
      <c r="D23" s="43">
        <v>0.04</v>
      </c>
      <c r="E23" s="13">
        <f>+(C23-C$7)/C$8</f>
        <v>510.80676413598729</v>
      </c>
      <c r="F23" s="13">
        <f>ROUND(2*E23,0)/2</f>
        <v>511</v>
      </c>
      <c r="G23" s="13">
        <f>+C23-(C$7+F23*C$8)</f>
        <v>-10.970000000001164</v>
      </c>
      <c r="I23" s="13">
        <f>+G23</f>
        <v>-10.970000000001164</v>
      </c>
      <c r="O23" s="13">
        <f ca="1">+C$11+C$12*$F23</f>
        <v>-10.975000000002183</v>
      </c>
      <c r="Q23" s="40">
        <f>+C23-15018.5</f>
        <v>42015.25</v>
      </c>
    </row>
    <row r="24" spans="1:18" ht="12.95" customHeight="1" x14ac:dyDescent="0.2">
      <c r="C24" s="2"/>
      <c r="D24" s="2"/>
      <c r="Q24" s="1"/>
    </row>
    <row r="25" spans="1:18" ht="12.95" customHeight="1" x14ac:dyDescent="0.2">
      <c r="C25" s="2"/>
      <c r="D25" s="2"/>
      <c r="Q25" s="1"/>
    </row>
    <row r="26" spans="1:18" ht="12.95" customHeight="1" x14ac:dyDescent="0.2">
      <c r="C26" s="2"/>
      <c r="D26" s="2"/>
      <c r="Q26" s="1"/>
    </row>
    <row r="27" spans="1:18" ht="12.95" customHeight="1" x14ac:dyDescent="0.2">
      <c r="C27" s="2"/>
      <c r="D27" s="2"/>
      <c r="Q27" s="1"/>
    </row>
    <row r="28" spans="1:18" ht="12.95" customHeight="1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2024-03-03T03:46:54Z</dcterms:modified>
</cp:coreProperties>
</file>