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44DAFBC1-33A5-41F8-99F5-0DAC6DC0A90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2" r:id="rId1"/>
    <sheet name="A (old)" sheetId="1" r:id="rId2"/>
    <sheet name="BAV" sheetId="3" r:id="rId3"/>
  </sheets>
  <calcPr calcId="181029"/>
</workbook>
</file>

<file path=xl/calcChain.xml><?xml version="1.0" encoding="utf-8"?>
<calcChain xmlns="http://schemas.openxmlformats.org/spreadsheetml/2006/main">
  <c r="E128" i="2" l="1"/>
  <c r="F128" i="2" s="1"/>
  <c r="G128" i="2" s="1"/>
  <c r="K128" i="2" s="1"/>
  <c r="Q128" i="2"/>
  <c r="E129" i="2"/>
  <c r="F129" i="2"/>
  <c r="G129" i="2" s="1"/>
  <c r="U129" i="2" s="1"/>
  <c r="Q129" i="2"/>
  <c r="E130" i="2"/>
  <c r="F130" i="2" s="1"/>
  <c r="G130" i="2" s="1"/>
  <c r="K130" i="2" s="1"/>
  <c r="Q130" i="2"/>
  <c r="Q125" i="2"/>
  <c r="Q126" i="2"/>
  <c r="Q127" i="2"/>
  <c r="C7" i="2"/>
  <c r="E125" i="2"/>
  <c r="F125" i="2" s="1"/>
  <c r="G125" i="2" s="1"/>
  <c r="K125" i="2" s="1"/>
  <c r="C8" i="2"/>
  <c r="C9" i="2"/>
  <c r="D9" i="2"/>
  <c r="E74" i="2"/>
  <c r="F74" i="2" s="1"/>
  <c r="G74" i="2" s="1"/>
  <c r="K74" i="2" s="1"/>
  <c r="E77" i="2"/>
  <c r="F77" i="2" s="1"/>
  <c r="G77" i="2" s="1"/>
  <c r="J77" i="2" s="1"/>
  <c r="E81" i="2"/>
  <c r="E23" i="3" s="1"/>
  <c r="F81" i="2"/>
  <c r="G81" i="2"/>
  <c r="K81" i="2" s="1"/>
  <c r="E86" i="2"/>
  <c r="F86" i="2" s="1"/>
  <c r="G86" i="2" s="1"/>
  <c r="K86" i="2" s="1"/>
  <c r="E87" i="2"/>
  <c r="F87" i="2" s="1"/>
  <c r="G87" i="2" s="1"/>
  <c r="K87" i="2" s="1"/>
  <c r="E71" i="2"/>
  <c r="E15" i="3" s="1"/>
  <c r="E76" i="2"/>
  <c r="F76" i="2" s="1"/>
  <c r="G76" i="2" s="1"/>
  <c r="K76" i="2" s="1"/>
  <c r="E79" i="2"/>
  <c r="E22" i="3" s="1"/>
  <c r="F79" i="2"/>
  <c r="G79" i="2" s="1"/>
  <c r="K79" i="2" s="1"/>
  <c r="E91" i="2"/>
  <c r="F91" i="2" s="1"/>
  <c r="G91" i="2" s="1"/>
  <c r="K91" i="2" s="1"/>
  <c r="E92" i="2"/>
  <c r="F92" i="2" s="1"/>
  <c r="G92" i="2" s="1"/>
  <c r="K92" i="2" s="1"/>
  <c r="E93" i="2"/>
  <c r="F93" i="2"/>
  <c r="G93" i="2"/>
  <c r="K93" i="2" s="1"/>
  <c r="E94" i="2"/>
  <c r="F94" i="2" s="1"/>
  <c r="G94" i="2" s="1"/>
  <c r="K94" i="2" s="1"/>
  <c r="E102" i="2"/>
  <c r="F102" i="2" s="1"/>
  <c r="G102" i="2" s="1"/>
  <c r="K102" i="2" s="1"/>
  <c r="E107" i="2"/>
  <c r="F107" i="2"/>
  <c r="G107" i="2" s="1"/>
  <c r="J107" i="2" s="1"/>
  <c r="E118" i="2"/>
  <c r="F118" i="2" s="1"/>
  <c r="G118" i="2" s="1"/>
  <c r="K118" i="2" s="1"/>
  <c r="E117" i="2"/>
  <c r="F117" i="2" s="1"/>
  <c r="G117" i="2" s="1"/>
  <c r="K117" i="2" s="1"/>
  <c r="E115" i="2"/>
  <c r="F115" i="2" s="1"/>
  <c r="G115" i="2" s="1"/>
  <c r="K115" i="2" s="1"/>
  <c r="E119" i="2"/>
  <c r="F119" i="2"/>
  <c r="G119" i="2" s="1"/>
  <c r="K119" i="2" s="1"/>
  <c r="E123" i="2"/>
  <c r="F123" i="2" s="1"/>
  <c r="G123" i="2" s="1"/>
  <c r="K123" i="2" s="1"/>
  <c r="E124" i="2"/>
  <c r="F124" i="2" s="1"/>
  <c r="G124" i="2" s="1"/>
  <c r="K124" i="2" s="1"/>
  <c r="E80" i="2"/>
  <c r="F80" i="2" s="1"/>
  <c r="G80" i="2" s="1"/>
  <c r="K80" i="2" s="1"/>
  <c r="E82" i="2"/>
  <c r="F82" i="2"/>
  <c r="G82" i="2"/>
  <c r="K82" i="2" s="1"/>
  <c r="E83" i="2"/>
  <c r="F83" i="2" s="1"/>
  <c r="G83" i="2" s="1"/>
  <c r="K83" i="2" s="1"/>
  <c r="E84" i="2"/>
  <c r="F84" i="2"/>
  <c r="G84" i="2"/>
  <c r="K84" i="2"/>
  <c r="E85" i="2"/>
  <c r="F85" i="2" s="1"/>
  <c r="G85" i="2" s="1"/>
  <c r="K85" i="2" s="1"/>
  <c r="E88" i="2"/>
  <c r="F88" i="2" s="1"/>
  <c r="G88" i="2" s="1"/>
  <c r="K88" i="2" s="1"/>
  <c r="E89" i="2"/>
  <c r="E25" i="3" s="1"/>
  <c r="F89" i="2"/>
  <c r="G89" i="2" s="1"/>
  <c r="K89" i="2" s="1"/>
  <c r="E90" i="2"/>
  <c r="E26" i="3" s="1"/>
  <c r="E95" i="2"/>
  <c r="F95" i="2"/>
  <c r="G95" i="2" s="1"/>
  <c r="K95" i="2" s="1"/>
  <c r="E96" i="2"/>
  <c r="F96" i="2"/>
  <c r="G96" i="2"/>
  <c r="K96" i="2" s="1"/>
  <c r="E97" i="2"/>
  <c r="F97" i="2" s="1"/>
  <c r="G97" i="2" s="1"/>
  <c r="K97" i="2" s="1"/>
  <c r="E98" i="2"/>
  <c r="F98" i="2" s="1"/>
  <c r="U98" i="2" s="1"/>
  <c r="E99" i="2"/>
  <c r="F99" i="2" s="1"/>
  <c r="U99" i="2" s="1"/>
  <c r="E100" i="2"/>
  <c r="F100" i="2" s="1"/>
  <c r="G100" i="2" s="1"/>
  <c r="K100" i="2" s="1"/>
  <c r="E101" i="2"/>
  <c r="F101" i="2" s="1"/>
  <c r="G101" i="2" s="1"/>
  <c r="K101" i="2" s="1"/>
  <c r="E103" i="2"/>
  <c r="F103" i="2" s="1"/>
  <c r="G103" i="2" s="1"/>
  <c r="K103" i="2" s="1"/>
  <c r="E104" i="2"/>
  <c r="F104" i="2" s="1"/>
  <c r="G104" i="2" s="1"/>
  <c r="K104" i="2" s="1"/>
  <c r="E105" i="2"/>
  <c r="F105" i="2"/>
  <c r="G105" i="2" s="1"/>
  <c r="K105" i="2" s="1"/>
  <c r="E106" i="2"/>
  <c r="F106" i="2" s="1"/>
  <c r="G106" i="2" s="1"/>
  <c r="K106" i="2" s="1"/>
  <c r="E108" i="2"/>
  <c r="F108" i="2"/>
  <c r="G108" i="2" s="1"/>
  <c r="K108" i="2" s="1"/>
  <c r="E109" i="2"/>
  <c r="F109" i="2"/>
  <c r="G109" i="2" s="1"/>
  <c r="K109" i="2" s="1"/>
  <c r="E110" i="2"/>
  <c r="F110" i="2"/>
  <c r="G110" i="2" s="1"/>
  <c r="K110" i="2" s="1"/>
  <c r="E111" i="2"/>
  <c r="F111" i="2" s="1"/>
  <c r="G111" i="2" s="1"/>
  <c r="K111" i="2" s="1"/>
  <c r="E112" i="2"/>
  <c r="F112" i="2"/>
  <c r="G112" i="2"/>
  <c r="K112" i="2" s="1"/>
  <c r="E113" i="2"/>
  <c r="F113" i="2" s="1"/>
  <c r="G113" i="2" s="1"/>
  <c r="K113" i="2" s="1"/>
  <c r="E114" i="2"/>
  <c r="F114" i="2"/>
  <c r="G114" i="2" s="1"/>
  <c r="K114" i="2" s="1"/>
  <c r="E116" i="2"/>
  <c r="F116" i="2" s="1"/>
  <c r="G116" i="2" s="1"/>
  <c r="K116" i="2" s="1"/>
  <c r="E120" i="2"/>
  <c r="F120" i="2"/>
  <c r="G120" i="2"/>
  <c r="K120" i="2" s="1"/>
  <c r="E121" i="2"/>
  <c r="F121" i="2" s="1"/>
  <c r="G121" i="2" s="1"/>
  <c r="K121" i="2" s="1"/>
  <c r="E122" i="2"/>
  <c r="F122" i="2" s="1"/>
  <c r="G122" i="2" s="1"/>
  <c r="K122" i="2" s="1"/>
  <c r="E72" i="2"/>
  <c r="E83" i="3" s="1"/>
  <c r="F72" i="2"/>
  <c r="G72" i="2" s="1"/>
  <c r="K72" i="2" s="1"/>
  <c r="E78" i="2"/>
  <c r="E21" i="3" s="1"/>
  <c r="E22" i="2"/>
  <c r="F22" i="2" s="1"/>
  <c r="G22" i="2" s="1"/>
  <c r="H22" i="2" s="1"/>
  <c r="E23" i="2"/>
  <c r="E40" i="3" s="1"/>
  <c r="F23" i="2"/>
  <c r="G23" i="2"/>
  <c r="H23" i="2" s="1"/>
  <c r="E24" i="2"/>
  <c r="F24" i="2" s="1"/>
  <c r="G24" i="2" s="1"/>
  <c r="H24" i="2" s="1"/>
  <c r="E25" i="2"/>
  <c r="F25" i="2" s="1"/>
  <c r="G25" i="2" s="1"/>
  <c r="H25" i="2" s="1"/>
  <c r="E26" i="2"/>
  <c r="F26" i="2" s="1"/>
  <c r="G26" i="2" s="1"/>
  <c r="H26" i="2" s="1"/>
  <c r="E27" i="2"/>
  <c r="F27" i="2" s="1"/>
  <c r="G27" i="2" s="1"/>
  <c r="H27" i="2" s="1"/>
  <c r="E28" i="2"/>
  <c r="E45" i="3" s="1"/>
  <c r="F28" i="2"/>
  <c r="G28" i="2" s="1"/>
  <c r="H28" i="2" s="1"/>
  <c r="E29" i="2"/>
  <c r="E46" i="3" s="1"/>
  <c r="E30" i="2"/>
  <c r="F30" i="2" s="1"/>
  <c r="G30" i="2" s="1"/>
  <c r="H30" i="2" s="1"/>
  <c r="E31" i="2"/>
  <c r="E48" i="3" s="1"/>
  <c r="F31" i="2"/>
  <c r="G31" i="2"/>
  <c r="H31" i="2" s="1"/>
  <c r="E32" i="2"/>
  <c r="F32" i="2" s="1"/>
  <c r="G32" i="2" s="1"/>
  <c r="H32" i="2" s="1"/>
  <c r="E33" i="2"/>
  <c r="F33" i="2" s="1"/>
  <c r="G33" i="2" s="1"/>
  <c r="H33" i="2" s="1"/>
  <c r="E34" i="2"/>
  <c r="F34" i="2" s="1"/>
  <c r="G34" i="2" s="1"/>
  <c r="H34" i="2" s="1"/>
  <c r="E35" i="2"/>
  <c r="F35" i="2" s="1"/>
  <c r="G35" i="2" s="1"/>
  <c r="H35" i="2" s="1"/>
  <c r="E36" i="2"/>
  <c r="F36" i="2"/>
  <c r="G36" i="2" s="1"/>
  <c r="H36" i="2" s="1"/>
  <c r="E37" i="2"/>
  <c r="E54" i="3" s="1"/>
  <c r="E38" i="2"/>
  <c r="F38" i="2" s="1"/>
  <c r="G38" i="2" s="1"/>
  <c r="H38" i="2" s="1"/>
  <c r="E39" i="2"/>
  <c r="E56" i="3" s="1"/>
  <c r="F39" i="2"/>
  <c r="G39" i="2"/>
  <c r="H39" i="2" s="1"/>
  <c r="E40" i="2"/>
  <c r="F40" i="2" s="1"/>
  <c r="G40" i="2" s="1"/>
  <c r="E41" i="2"/>
  <c r="F41" i="2" s="1"/>
  <c r="G41" i="2" s="1"/>
  <c r="I41" i="2" s="1"/>
  <c r="E42" i="2"/>
  <c r="E58" i="3" s="1"/>
  <c r="E43" i="2"/>
  <c r="F43" i="2" s="1"/>
  <c r="G43" i="2" s="1"/>
  <c r="I43" i="2" s="1"/>
  <c r="E44" i="2"/>
  <c r="E60" i="3" s="1"/>
  <c r="E45" i="2"/>
  <c r="F45" i="2" s="1"/>
  <c r="G45" i="2" s="1"/>
  <c r="I45" i="2" s="1"/>
  <c r="E46" i="2"/>
  <c r="F46" i="2" s="1"/>
  <c r="G46" i="2" s="1"/>
  <c r="I46" i="2" s="1"/>
  <c r="E47" i="2"/>
  <c r="F47" i="2" s="1"/>
  <c r="G47" i="2" s="1"/>
  <c r="I47" i="2" s="1"/>
  <c r="E48" i="2"/>
  <c r="F48" i="2" s="1"/>
  <c r="G48" i="2" s="1"/>
  <c r="J48" i="2" s="1"/>
  <c r="E49" i="2"/>
  <c r="F49" i="2"/>
  <c r="G49" i="2" s="1"/>
  <c r="I49" i="2" s="1"/>
  <c r="E50" i="2"/>
  <c r="E66" i="3" s="1"/>
  <c r="F50" i="2"/>
  <c r="G50" i="2" s="1"/>
  <c r="I50" i="2" s="1"/>
  <c r="E51" i="2"/>
  <c r="E67" i="3" s="1"/>
  <c r="E52" i="2"/>
  <c r="F52" i="2" s="1"/>
  <c r="G52" i="2" s="1"/>
  <c r="I52" i="2" s="1"/>
  <c r="E53" i="2"/>
  <c r="F53" i="2"/>
  <c r="G53" i="2" s="1"/>
  <c r="I53" i="2" s="1"/>
  <c r="E54" i="2"/>
  <c r="F54" i="2"/>
  <c r="G54" i="2" s="1"/>
  <c r="I54" i="2" s="1"/>
  <c r="E55" i="2"/>
  <c r="E71" i="3" s="1"/>
  <c r="E56" i="2"/>
  <c r="F56" i="2" s="1"/>
  <c r="G56" i="2" s="1"/>
  <c r="I56" i="2" s="1"/>
  <c r="E57" i="2"/>
  <c r="F57" i="2"/>
  <c r="G57" i="2" s="1"/>
  <c r="I57" i="2" s="1"/>
  <c r="E58" i="2"/>
  <c r="F58" i="2"/>
  <c r="G58" i="2" s="1"/>
  <c r="I58" i="2" s="1"/>
  <c r="E59" i="2"/>
  <c r="E73" i="3" s="1"/>
  <c r="E60" i="2"/>
  <c r="F60" i="2" s="1"/>
  <c r="G60" i="2" s="1"/>
  <c r="I60" i="2" s="1"/>
  <c r="E61" i="2"/>
  <c r="F61" i="2"/>
  <c r="G61" i="2" s="1"/>
  <c r="J61" i="2" s="1"/>
  <c r="E62" i="2"/>
  <c r="E75" i="3" s="1"/>
  <c r="F62" i="2"/>
  <c r="G62" i="2" s="1"/>
  <c r="I62" i="2" s="1"/>
  <c r="E63" i="2"/>
  <c r="E76" i="3" s="1"/>
  <c r="E64" i="2"/>
  <c r="F64" i="2" s="1"/>
  <c r="G64" i="2" s="1"/>
  <c r="I64" i="2" s="1"/>
  <c r="E65" i="2"/>
  <c r="F65" i="2"/>
  <c r="G65" i="2" s="1"/>
  <c r="K65" i="2" s="1"/>
  <c r="E66" i="2"/>
  <c r="F66" i="2"/>
  <c r="G66" i="2" s="1"/>
  <c r="K66" i="2" s="1"/>
  <c r="E67" i="2"/>
  <c r="E79" i="3" s="1"/>
  <c r="E68" i="2"/>
  <c r="F68" i="2" s="1"/>
  <c r="G68" i="2" s="1"/>
  <c r="I68" i="2" s="1"/>
  <c r="E69" i="2"/>
  <c r="F69" i="2"/>
  <c r="G69" i="2" s="1"/>
  <c r="I69" i="2" s="1"/>
  <c r="E70" i="2"/>
  <c r="E82" i="3" s="1"/>
  <c r="F70" i="2"/>
  <c r="G70" i="2" s="1"/>
  <c r="K70" i="2" s="1"/>
  <c r="E21" i="2"/>
  <c r="E38" i="3" s="1"/>
  <c r="F16" i="2"/>
  <c r="F17" i="2" s="1"/>
  <c r="C17" i="2"/>
  <c r="Q21" i="2"/>
  <c r="Q22" i="2"/>
  <c r="Q23" i="2"/>
  <c r="Q24" i="2"/>
  <c r="Q25" i="2"/>
  <c r="Q26" i="2"/>
  <c r="Q27" i="2"/>
  <c r="Q28" i="2"/>
  <c r="Q29" i="2"/>
  <c r="Q30" i="2"/>
  <c r="Q31" i="2"/>
  <c r="Q32" i="2"/>
  <c r="Q33" i="2"/>
  <c r="Q34" i="2"/>
  <c r="Q35" i="2"/>
  <c r="Q36" i="2"/>
  <c r="Q37" i="2"/>
  <c r="Q38" i="2"/>
  <c r="Q39" i="2"/>
  <c r="Q40" i="2"/>
  <c r="Q41" i="2"/>
  <c r="Q42" i="2"/>
  <c r="Q43" i="2"/>
  <c r="Q44" i="2"/>
  <c r="Q45" i="2"/>
  <c r="Q46" i="2"/>
  <c r="Q47" i="2"/>
  <c r="Q48" i="2"/>
  <c r="Q49" i="2"/>
  <c r="Q50" i="2"/>
  <c r="Q51" i="2"/>
  <c r="Q52" i="2"/>
  <c r="Q53" i="2"/>
  <c r="Q54" i="2"/>
  <c r="Q55" i="2"/>
  <c r="Q56" i="2"/>
  <c r="Q57" i="2"/>
  <c r="Q58" i="2"/>
  <c r="Q59" i="2"/>
  <c r="Q60" i="2"/>
  <c r="Q61" i="2"/>
  <c r="Q62" i="2"/>
  <c r="Q63" i="2"/>
  <c r="Q64" i="2"/>
  <c r="Q65" i="2"/>
  <c r="Q66" i="2"/>
  <c r="Q67" i="2"/>
  <c r="Q68" i="2"/>
  <c r="Q69" i="2"/>
  <c r="Q70" i="2"/>
  <c r="Q71" i="2"/>
  <c r="Q72" i="2"/>
  <c r="Q73" i="2"/>
  <c r="Q74" i="2"/>
  <c r="Q75" i="2"/>
  <c r="Q76" i="2"/>
  <c r="Q77" i="2"/>
  <c r="Q78" i="2"/>
  <c r="Q79" i="2"/>
  <c r="Q80" i="2"/>
  <c r="Q81" i="2"/>
  <c r="Q82" i="2"/>
  <c r="Q83" i="2"/>
  <c r="Q84" i="2"/>
  <c r="Q85" i="2"/>
  <c r="Q86" i="2"/>
  <c r="Q87" i="2"/>
  <c r="Q88" i="2"/>
  <c r="Q89" i="2"/>
  <c r="Q90" i="2"/>
  <c r="Q91" i="2"/>
  <c r="Q92" i="2"/>
  <c r="Q93" i="2"/>
  <c r="Q94" i="2"/>
  <c r="Q95" i="2"/>
  <c r="Q96" i="2"/>
  <c r="Q97" i="2"/>
  <c r="Q98" i="2"/>
  <c r="Q99" i="2"/>
  <c r="Q100" i="2"/>
  <c r="Q101" i="2"/>
  <c r="Q102" i="2"/>
  <c r="Q103" i="2"/>
  <c r="Q104" i="2"/>
  <c r="Q105" i="2"/>
  <c r="Q106" i="2"/>
  <c r="Q107" i="2"/>
  <c r="Q108" i="2"/>
  <c r="Q109" i="2"/>
  <c r="Q110" i="2"/>
  <c r="Q111" i="2"/>
  <c r="Q112" i="2"/>
  <c r="Q113" i="2"/>
  <c r="Q118" i="2"/>
  <c r="Q117" i="2"/>
  <c r="Q114" i="2"/>
  <c r="Q115" i="2"/>
  <c r="Q116" i="2"/>
  <c r="Q119" i="2"/>
  <c r="Q120" i="2"/>
  <c r="Q121" i="2"/>
  <c r="Q122" i="2"/>
  <c r="Q123" i="2"/>
  <c r="Q124" i="2"/>
  <c r="A11" i="3"/>
  <c r="B11" i="3"/>
  <c r="D11" i="3"/>
  <c r="G11" i="3"/>
  <c r="C11" i="3"/>
  <c r="H11" i="3"/>
  <c r="A12" i="3"/>
  <c r="D12" i="3"/>
  <c r="G12" i="3"/>
  <c r="C12" i="3"/>
  <c r="E12" i="3"/>
  <c r="H12" i="3"/>
  <c r="B12" i="3"/>
  <c r="A13" i="3"/>
  <c r="D13" i="3"/>
  <c r="G13" i="3"/>
  <c r="C13" i="3"/>
  <c r="E13" i="3"/>
  <c r="H13" i="3"/>
  <c r="B13" i="3"/>
  <c r="A14" i="3"/>
  <c r="D14" i="3"/>
  <c r="G14" i="3"/>
  <c r="C14" i="3"/>
  <c r="E14" i="3"/>
  <c r="H14" i="3"/>
  <c r="B14" i="3"/>
  <c r="A15" i="3"/>
  <c r="D15" i="3"/>
  <c r="G15" i="3"/>
  <c r="C15" i="3"/>
  <c r="H15" i="3"/>
  <c r="B15" i="3"/>
  <c r="A16" i="3"/>
  <c r="D16" i="3"/>
  <c r="G16" i="3"/>
  <c r="C16" i="3"/>
  <c r="H16" i="3"/>
  <c r="B16" i="3"/>
  <c r="A17" i="3"/>
  <c r="B17" i="3"/>
  <c r="D17" i="3"/>
  <c r="G17" i="3"/>
  <c r="C17" i="3"/>
  <c r="E17" i="3"/>
  <c r="H17" i="3"/>
  <c r="A18" i="3"/>
  <c r="B18" i="3"/>
  <c r="C18" i="3"/>
  <c r="D18" i="3"/>
  <c r="G18" i="3"/>
  <c r="H18" i="3"/>
  <c r="A19" i="3"/>
  <c r="C19" i="3"/>
  <c r="E19" i="3"/>
  <c r="D19" i="3"/>
  <c r="G19" i="3"/>
  <c r="H19" i="3"/>
  <c r="B19" i="3"/>
  <c r="A20" i="3"/>
  <c r="C20" i="3"/>
  <c r="E20" i="3"/>
  <c r="D20" i="3"/>
  <c r="G20" i="3"/>
  <c r="H20" i="3"/>
  <c r="B20" i="3"/>
  <c r="A21" i="3"/>
  <c r="D21" i="3"/>
  <c r="G21" i="3"/>
  <c r="C21" i="3"/>
  <c r="H21" i="3"/>
  <c r="B21" i="3"/>
  <c r="A22" i="3"/>
  <c r="D22" i="3"/>
  <c r="G22" i="3"/>
  <c r="C22" i="3"/>
  <c r="H22" i="3"/>
  <c r="B22" i="3"/>
  <c r="A23" i="3"/>
  <c r="D23" i="3"/>
  <c r="G23" i="3"/>
  <c r="C23" i="3"/>
  <c r="H23" i="3"/>
  <c r="B23" i="3"/>
  <c r="A24" i="3"/>
  <c r="D24" i="3"/>
  <c r="G24" i="3"/>
  <c r="C24" i="3"/>
  <c r="E24" i="3"/>
  <c r="H24" i="3"/>
  <c r="B24" i="3"/>
  <c r="A25" i="3"/>
  <c r="B25" i="3"/>
  <c r="D25" i="3"/>
  <c r="G25" i="3"/>
  <c r="C25" i="3"/>
  <c r="H25" i="3"/>
  <c r="A26" i="3"/>
  <c r="B26" i="3"/>
  <c r="C26" i="3"/>
  <c r="D26" i="3"/>
  <c r="G26" i="3"/>
  <c r="H26" i="3"/>
  <c r="A27" i="3"/>
  <c r="B27" i="3"/>
  <c r="D27" i="3"/>
  <c r="F27" i="3"/>
  <c r="G27" i="3"/>
  <c r="C27" i="3"/>
  <c r="H27" i="3"/>
  <c r="A28" i="3"/>
  <c r="B28" i="3"/>
  <c r="D28" i="3"/>
  <c r="F28" i="3"/>
  <c r="G28" i="3"/>
  <c r="C28" i="3"/>
  <c r="E28" i="3"/>
  <c r="H28" i="3"/>
  <c r="A29" i="3"/>
  <c r="B29" i="3"/>
  <c r="D29" i="3"/>
  <c r="F29" i="3"/>
  <c r="G29" i="3"/>
  <c r="C29" i="3"/>
  <c r="E29" i="3"/>
  <c r="H29" i="3"/>
  <c r="A30" i="3"/>
  <c r="B30" i="3"/>
  <c r="C30" i="3"/>
  <c r="E30" i="3"/>
  <c r="D30" i="3"/>
  <c r="G30" i="3"/>
  <c r="H30" i="3"/>
  <c r="A31" i="3"/>
  <c r="C31" i="3"/>
  <c r="E31" i="3"/>
  <c r="D31" i="3"/>
  <c r="G31" i="3"/>
  <c r="H31" i="3"/>
  <c r="B31" i="3"/>
  <c r="A32" i="3"/>
  <c r="D32" i="3"/>
  <c r="G32" i="3"/>
  <c r="C32" i="3"/>
  <c r="E32" i="3"/>
  <c r="H32" i="3"/>
  <c r="B32" i="3"/>
  <c r="A33" i="3"/>
  <c r="D33" i="3"/>
  <c r="G33" i="3"/>
  <c r="C33" i="3"/>
  <c r="H33" i="3"/>
  <c r="B33" i="3"/>
  <c r="A34" i="3"/>
  <c r="D34" i="3"/>
  <c r="G34" i="3"/>
  <c r="C34" i="3"/>
  <c r="H34" i="3"/>
  <c r="B34" i="3"/>
  <c r="A35" i="3"/>
  <c r="D35" i="3"/>
  <c r="G35" i="3"/>
  <c r="C35" i="3"/>
  <c r="E35" i="3"/>
  <c r="H35" i="3"/>
  <c r="B35" i="3"/>
  <c r="A36" i="3"/>
  <c r="B36" i="3"/>
  <c r="D36" i="3"/>
  <c r="G36" i="3"/>
  <c r="C36" i="3"/>
  <c r="E36" i="3"/>
  <c r="H36" i="3"/>
  <c r="A37" i="3"/>
  <c r="B37" i="3"/>
  <c r="C37" i="3"/>
  <c r="E37" i="3"/>
  <c r="D37" i="3"/>
  <c r="G37" i="3"/>
  <c r="H37" i="3"/>
  <c r="A38" i="3"/>
  <c r="B38" i="3"/>
  <c r="C38" i="3"/>
  <c r="D38" i="3"/>
  <c r="G38" i="3"/>
  <c r="H38" i="3"/>
  <c r="A39" i="3"/>
  <c r="C39" i="3"/>
  <c r="E39" i="3"/>
  <c r="D39" i="3"/>
  <c r="G39" i="3"/>
  <c r="H39" i="3"/>
  <c r="B39" i="3"/>
  <c r="A40" i="3"/>
  <c r="D40" i="3"/>
  <c r="G40" i="3"/>
  <c r="C40" i="3"/>
  <c r="H40" i="3"/>
  <c r="B40" i="3"/>
  <c r="A41" i="3"/>
  <c r="D41" i="3"/>
  <c r="G41" i="3"/>
  <c r="C41" i="3"/>
  <c r="H41" i="3"/>
  <c r="B41" i="3"/>
  <c r="A42" i="3"/>
  <c r="D42" i="3"/>
  <c r="G42" i="3"/>
  <c r="C42" i="3"/>
  <c r="H42" i="3"/>
  <c r="B42" i="3"/>
  <c r="A43" i="3"/>
  <c r="D43" i="3"/>
  <c r="G43" i="3"/>
  <c r="C43" i="3"/>
  <c r="E43" i="3"/>
  <c r="H43" i="3"/>
  <c r="B43" i="3"/>
  <c r="A44" i="3"/>
  <c r="B44" i="3"/>
  <c r="D44" i="3"/>
  <c r="G44" i="3"/>
  <c r="C44" i="3"/>
  <c r="E44" i="3"/>
  <c r="H44" i="3"/>
  <c r="A45" i="3"/>
  <c r="B45" i="3"/>
  <c r="C45" i="3"/>
  <c r="D45" i="3"/>
  <c r="G45" i="3"/>
  <c r="H45" i="3"/>
  <c r="A46" i="3"/>
  <c r="C46" i="3"/>
  <c r="D46" i="3"/>
  <c r="G46" i="3"/>
  <c r="H46" i="3"/>
  <c r="B46" i="3"/>
  <c r="A47" i="3"/>
  <c r="D47" i="3"/>
  <c r="G47" i="3"/>
  <c r="C47" i="3"/>
  <c r="E47" i="3"/>
  <c r="H47" i="3"/>
  <c r="B47" i="3"/>
  <c r="A48" i="3"/>
  <c r="D48" i="3"/>
  <c r="G48" i="3"/>
  <c r="C48" i="3"/>
  <c r="H48" i="3"/>
  <c r="B48" i="3"/>
  <c r="A49" i="3"/>
  <c r="D49" i="3"/>
  <c r="E49" i="3"/>
  <c r="G49" i="3"/>
  <c r="C49" i="3"/>
  <c r="H49" i="3"/>
  <c r="B49" i="3"/>
  <c r="A50" i="3"/>
  <c r="D50" i="3"/>
  <c r="G50" i="3"/>
  <c r="C50" i="3"/>
  <c r="E50" i="3"/>
  <c r="H50" i="3"/>
  <c r="B50" i="3"/>
  <c r="A51" i="3"/>
  <c r="D51" i="3"/>
  <c r="G51" i="3"/>
  <c r="C51" i="3"/>
  <c r="E51" i="3"/>
  <c r="H51" i="3"/>
  <c r="B51" i="3"/>
  <c r="A52" i="3"/>
  <c r="B52" i="3"/>
  <c r="D52" i="3"/>
  <c r="G52" i="3"/>
  <c r="C52" i="3"/>
  <c r="E52" i="3"/>
  <c r="H52" i="3"/>
  <c r="A53" i="3"/>
  <c r="B53" i="3"/>
  <c r="D53" i="3"/>
  <c r="G53" i="3"/>
  <c r="C53" i="3"/>
  <c r="E53" i="3"/>
  <c r="H53" i="3"/>
  <c r="A54" i="3"/>
  <c r="C54" i="3"/>
  <c r="D54" i="3"/>
  <c r="G54" i="3"/>
  <c r="H54" i="3"/>
  <c r="B54" i="3"/>
  <c r="A55" i="3"/>
  <c r="D55" i="3"/>
  <c r="G55" i="3"/>
  <c r="C55" i="3"/>
  <c r="E55" i="3"/>
  <c r="H55" i="3"/>
  <c r="B55" i="3"/>
  <c r="A56" i="3"/>
  <c r="D56" i="3"/>
  <c r="G56" i="3"/>
  <c r="C56" i="3"/>
  <c r="H56" i="3"/>
  <c r="B56" i="3"/>
  <c r="A57" i="3"/>
  <c r="D57" i="3"/>
  <c r="G57" i="3"/>
  <c r="C57" i="3"/>
  <c r="H57" i="3"/>
  <c r="B57" i="3"/>
  <c r="A58" i="3"/>
  <c r="D58" i="3"/>
  <c r="G58" i="3"/>
  <c r="C58" i="3"/>
  <c r="H58" i="3"/>
  <c r="B58" i="3"/>
  <c r="A59" i="3"/>
  <c r="D59" i="3"/>
  <c r="G59" i="3"/>
  <c r="C59" i="3"/>
  <c r="H59" i="3"/>
  <c r="B59" i="3"/>
  <c r="A60" i="3"/>
  <c r="B60" i="3"/>
  <c r="D60" i="3"/>
  <c r="G60" i="3"/>
  <c r="C60" i="3"/>
  <c r="H60" i="3"/>
  <c r="A61" i="3"/>
  <c r="B61" i="3"/>
  <c r="D61" i="3"/>
  <c r="G61" i="3"/>
  <c r="C61" i="3"/>
  <c r="H61" i="3"/>
  <c r="A62" i="3"/>
  <c r="C62" i="3"/>
  <c r="E62" i="3"/>
  <c r="D62" i="3"/>
  <c r="G62" i="3"/>
  <c r="H62" i="3"/>
  <c r="B62" i="3"/>
  <c r="A63" i="3"/>
  <c r="D63" i="3"/>
  <c r="G63" i="3"/>
  <c r="C63" i="3"/>
  <c r="H63" i="3"/>
  <c r="B63" i="3"/>
  <c r="A64" i="3"/>
  <c r="D64" i="3"/>
  <c r="G64" i="3"/>
  <c r="C64" i="3"/>
  <c r="E64" i="3"/>
  <c r="H64" i="3"/>
  <c r="B64" i="3"/>
  <c r="A65" i="3"/>
  <c r="D65" i="3"/>
  <c r="G65" i="3"/>
  <c r="C65" i="3"/>
  <c r="E65" i="3"/>
  <c r="H65" i="3"/>
  <c r="B65" i="3"/>
  <c r="A66" i="3"/>
  <c r="C66" i="3"/>
  <c r="D66" i="3"/>
  <c r="G66" i="3"/>
  <c r="H66" i="3"/>
  <c r="B66" i="3"/>
  <c r="A67" i="3"/>
  <c r="D67" i="3"/>
  <c r="G67" i="3"/>
  <c r="C67" i="3"/>
  <c r="H67" i="3"/>
  <c r="B67" i="3"/>
  <c r="A68" i="3"/>
  <c r="B68" i="3"/>
  <c r="D68" i="3"/>
  <c r="G68" i="3"/>
  <c r="C68" i="3"/>
  <c r="E68" i="3"/>
  <c r="H68" i="3"/>
  <c r="A69" i="3"/>
  <c r="B69" i="3"/>
  <c r="D69" i="3"/>
  <c r="G69" i="3"/>
  <c r="C69" i="3"/>
  <c r="E69" i="3"/>
  <c r="H69" i="3"/>
  <c r="A70" i="3"/>
  <c r="D70" i="3"/>
  <c r="G70" i="3"/>
  <c r="C70" i="3"/>
  <c r="E70" i="3"/>
  <c r="H70" i="3"/>
  <c r="B70" i="3"/>
  <c r="A71" i="3"/>
  <c r="D71" i="3"/>
  <c r="G71" i="3"/>
  <c r="C71" i="3"/>
  <c r="H71" i="3"/>
  <c r="B71" i="3"/>
  <c r="A72" i="3"/>
  <c r="D72" i="3"/>
  <c r="G72" i="3"/>
  <c r="C72" i="3"/>
  <c r="E72" i="3"/>
  <c r="H72" i="3"/>
  <c r="B72" i="3"/>
  <c r="A73" i="3"/>
  <c r="D73" i="3"/>
  <c r="G73" i="3"/>
  <c r="C73" i="3"/>
  <c r="H73" i="3"/>
  <c r="B73" i="3"/>
  <c r="A74" i="3"/>
  <c r="C74" i="3"/>
  <c r="E74" i="3"/>
  <c r="D74" i="3"/>
  <c r="G74" i="3"/>
  <c r="H74" i="3"/>
  <c r="B74" i="3"/>
  <c r="A75" i="3"/>
  <c r="D75" i="3"/>
  <c r="G75" i="3"/>
  <c r="C75" i="3"/>
  <c r="H75" i="3"/>
  <c r="B75" i="3"/>
  <c r="A76" i="3"/>
  <c r="B76" i="3"/>
  <c r="D76" i="3"/>
  <c r="G76" i="3"/>
  <c r="C76" i="3"/>
  <c r="H76" i="3"/>
  <c r="A77" i="3"/>
  <c r="C77" i="3"/>
  <c r="E77" i="3"/>
  <c r="D77" i="3"/>
  <c r="G77" i="3"/>
  <c r="H77" i="3"/>
  <c r="B77" i="3"/>
  <c r="A78" i="3"/>
  <c r="D78" i="3"/>
  <c r="G78" i="3"/>
  <c r="C78" i="3"/>
  <c r="E78" i="3"/>
  <c r="H78" i="3"/>
  <c r="B78" i="3"/>
  <c r="A79" i="3"/>
  <c r="D79" i="3"/>
  <c r="G79" i="3"/>
  <c r="C79" i="3"/>
  <c r="H79" i="3"/>
  <c r="B79" i="3"/>
  <c r="A80" i="3"/>
  <c r="B80" i="3"/>
  <c r="D80" i="3"/>
  <c r="G80" i="3"/>
  <c r="C80" i="3"/>
  <c r="E80" i="3"/>
  <c r="H80" i="3"/>
  <c r="A81" i="3"/>
  <c r="C81" i="3"/>
  <c r="E81" i="3"/>
  <c r="D81" i="3"/>
  <c r="G81" i="3"/>
  <c r="H81" i="3"/>
  <c r="B81" i="3"/>
  <c r="A82" i="3"/>
  <c r="D82" i="3"/>
  <c r="G82" i="3"/>
  <c r="C82" i="3"/>
  <c r="H82" i="3"/>
  <c r="B82" i="3"/>
  <c r="A83" i="3"/>
  <c r="D83" i="3"/>
  <c r="G83" i="3"/>
  <c r="C83" i="3"/>
  <c r="H83" i="3"/>
  <c r="B83" i="3"/>
  <c r="A84" i="3"/>
  <c r="B84" i="3"/>
  <c r="D84" i="3"/>
  <c r="G84" i="3"/>
  <c r="C84" i="3"/>
  <c r="E84" i="3"/>
  <c r="H84" i="3"/>
  <c r="A85" i="3"/>
  <c r="D85" i="3"/>
  <c r="G85" i="3"/>
  <c r="C85" i="3"/>
  <c r="E85" i="3"/>
  <c r="H85" i="3"/>
  <c r="B85" i="3"/>
  <c r="A86" i="3"/>
  <c r="D86" i="3"/>
  <c r="G86" i="3"/>
  <c r="C86" i="3"/>
  <c r="E86" i="3"/>
  <c r="H86" i="3"/>
  <c r="B86" i="3"/>
  <c r="A87" i="3"/>
  <c r="C87" i="3"/>
  <c r="E87" i="3"/>
  <c r="D87" i="3"/>
  <c r="G87" i="3"/>
  <c r="H87" i="3"/>
  <c r="B87" i="3"/>
  <c r="A88" i="3"/>
  <c r="E88" i="3"/>
  <c r="D88" i="3"/>
  <c r="G88" i="3"/>
  <c r="C88" i="3"/>
  <c r="H88" i="3"/>
  <c r="B88" i="3"/>
  <c r="A89" i="3"/>
  <c r="B89" i="3"/>
  <c r="D89" i="3"/>
  <c r="F89" i="3"/>
  <c r="G89" i="3"/>
  <c r="C89" i="3"/>
  <c r="E89" i="3"/>
  <c r="H89" i="3"/>
  <c r="A90" i="3"/>
  <c r="B90" i="3"/>
  <c r="D90" i="3"/>
  <c r="F90" i="3"/>
  <c r="G90" i="3"/>
  <c r="C90" i="3"/>
  <c r="E90" i="3"/>
  <c r="H90" i="3"/>
  <c r="C7" i="1"/>
  <c r="C8" i="1"/>
  <c r="E26" i="1"/>
  <c r="F26" i="1"/>
  <c r="G26" i="1"/>
  <c r="I26" i="1"/>
  <c r="Q21" i="1"/>
  <c r="Q22" i="1"/>
  <c r="E23" i="1"/>
  <c r="F23" i="1"/>
  <c r="G23" i="1"/>
  <c r="I23" i="1"/>
  <c r="Q23" i="1"/>
  <c r="Q24" i="1"/>
  <c r="Q25" i="1"/>
  <c r="Q26" i="1"/>
  <c r="Q27" i="1"/>
  <c r="E11" i="3"/>
  <c r="E24" i="1"/>
  <c r="F24" i="1"/>
  <c r="G24" i="1"/>
  <c r="I24" i="1"/>
  <c r="E22" i="1"/>
  <c r="F22" i="1"/>
  <c r="G22" i="1"/>
  <c r="I22" i="1"/>
  <c r="E42" i="3"/>
  <c r="E21" i="1"/>
  <c r="F21" i="1"/>
  <c r="G21" i="1"/>
  <c r="E16" i="3"/>
  <c r="E25" i="1"/>
  <c r="F25" i="1"/>
  <c r="G25" i="1"/>
  <c r="I25" i="1"/>
  <c r="E27" i="1"/>
  <c r="F27" i="1"/>
  <c r="G27" i="1"/>
  <c r="J27" i="1"/>
  <c r="E126" i="2"/>
  <c r="F126" i="2" s="1"/>
  <c r="G126" i="2" s="1"/>
  <c r="K126" i="2" s="1"/>
  <c r="E75" i="2"/>
  <c r="E18" i="3" s="1"/>
  <c r="E73" i="2"/>
  <c r="F73" i="2"/>
  <c r="G73" i="2"/>
  <c r="I73" i="2" s="1"/>
  <c r="E127" i="2"/>
  <c r="F127" i="2" s="1"/>
  <c r="G127" i="2" s="1"/>
  <c r="K127" i="2" s="1"/>
  <c r="C12" i="1"/>
  <c r="C16" i="1"/>
  <c r="D18" i="1"/>
  <c r="H21" i="1"/>
  <c r="C11" i="1"/>
  <c r="O27" i="1"/>
  <c r="O23" i="1"/>
  <c r="O22" i="1"/>
  <c r="O26" i="1"/>
  <c r="O21" i="1"/>
  <c r="O25" i="1"/>
  <c r="O24" i="1"/>
  <c r="C15" i="1"/>
  <c r="C18" i="1"/>
  <c r="E27" i="3" l="1"/>
  <c r="F21" i="2"/>
  <c r="G21" i="2" s="1"/>
  <c r="H21" i="2" s="1"/>
  <c r="F67" i="2"/>
  <c r="G67" i="2" s="1"/>
  <c r="K67" i="2" s="1"/>
  <c r="F63" i="2"/>
  <c r="G63" i="2" s="1"/>
  <c r="I63" i="2" s="1"/>
  <c r="F59" i="2"/>
  <c r="G59" i="2" s="1"/>
  <c r="I59" i="2" s="1"/>
  <c r="F55" i="2"/>
  <c r="G55" i="2" s="1"/>
  <c r="I55" i="2" s="1"/>
  <c r="F51" i="2"/>
  <c r="G51" i="2" s="1"/>
  <c r="I51" i="2" s="1"/>
  <c r="F37" i="2"/>
  <c r="G37" i="2" s="1"/>
  <c r="H37" i="2" s="1"/>
  <c r="F29" i="2"/>
  <c r="G29" i="2" s="1"/>
  <c r="H29" i="2" s="1"/>
  <c r="F78" i="2"/>
  <c r="G78" i="2" s="1"/>
  <c r="I78" i="2" s="1"/>
  <c r="F90" i="2"/>
  <c r="G90" i="2" s="1"/>
  <c r="F71" i="2"/>
  <c r="G71" i="2" s="1"/>
  <c r="K71" i="2" s="1"/>
  <c r="F75" i="2"/>
  <c r="G75" i="2" s="1"/>
  <c r="I75" i="2" s="1"/>
  <c r="E33" i="3"/>
  <c r="E61" i="3"/>
  <c r="E41" i="3"/>
  <c r="F44" i="2"/>
  <c r="G44" i="2" s="1"/>
  <c r="I44" i="2" s="1"/>
  <c r="F42" i="2"/>
  <c r="G42" i="2" s="1"/>
  <c r="I42" i="2" s="1"/>
  <c r="E34" i="3"/>
  <c r="E63" i="3"/>
  <c r="E59" i="3"/>
  <c r="E57" i="3"/>
  <c r="C12" i="2"/>
  <c r="C11" i="2"/>
  <c r="O128" i="2" l="1"/>
  <c r="O130" i="2"/>
  <c r="O112" i="2"/>
  <c r="O38" i="2"/>
  <c r="O65" i="2"/>
  <c r="O36" i="2"/>
  <c r="O21" i="2"/>
  <c r="O29" i="2"/>
  <c r="O33" i="2"/>
  <c r="O84" i="2"/>
  <c r="O59" i="2"/>
  <c r="O57" i="2"/>
  <c r="O85" i="2"/>
  <c r="O105" i="2"/>
  <c r="O39" i="2"/>
  <c r="O118" i="2"/>
  <c r="O45" i="2"/>
  <c r="O24" i="2"/>
  <c r="O104" i="2"/>
  <c r="O117" i="2"/>
  <c r="O27" i="2"/>
  <c r="O91" i="2"/>
  <c r="O52" i="2"/>
  <c r="O109" i="2"/>
  <c r="O115" i="2"/>
  <c r="O62" i="2"/>
  <c r="O122" i="2"/>
  <c r="O72" i="2"/>
  <c r="C15" i="2"/>
  <c r="C18" i="2" s="1"/>
  <c r="O68" i="2"/>
  <c r="O92" i="2"/>
  <c r="O58" i="2"/>
  <c r="O26" i="2"/>
  <c r="O28" i="2"/>
  <c r="O37" i="2"/>
  <c r="O114" i="2"/>
  <c r="O93" i="2"/>
  <c r="O69" i="2"/>
  <c r="O75" i="2"/>
  <c r="O126" i="2"/>
  <c r="O90" i="2"/>
  <c r="O129" i="2"/>
  <c r="O64" i="2"/>
  <c r="O111" i="2"/>
  <c r="O78" i="2"/>
  <c r="O34" i="2"/>
  <c r="O51" i="2"/>
  <c r="O100" i="2"/>
  <c r="O48" i="2"/>
  <c r="O25" i="2"/>
  <c r="O30" i="2"/>
  <c r="O55" i="2"/>
  <c r="O61" i="2"/>
  <c r="O113" i="2"/>
  <c r="O95" i="2"/>
  <c r="O82" i="2"/>
  <c r="O49" i="2"/>
  <c r="O116" i="2"/>
  <c r="O23" i="2"/>
  <c r="O35" i="2"/>
  <c r="O120" i="2"/>
  <c r="O53" i="2"/>
  <c r="O107" i="2"/>
  <c r="O47" i="2"/>
  <c r="O54" i="2"/>
  <c r="O123" i="2"/>
  <c r="O67" i="2"/>
  <c r="O40" i="2"/>
  <c r="O66" i="2"/>
  <c r="O125" i="2"/>
  <c r="O121" i="2"/>
  <c r="O56" i="2"/>
  <c r="O43" i="2"/>
  <c r="O71" i="2"/>
  <c r="O98" i="2"/>
  <c r="O102" i="2"/>
  <c r="O41" i="2"/>
  <c r="O79" i="2"/>
  <c r="O60" i="2"/>
  <c r="O80" i="2"/>
  <c r="O94" i="2"/>
  <c r="O63" i="2"/>
  <c r="O89" i="2"/>
  <c r="O99" i="2"/>
  <c r="O32" i="2"/>
  <c r="O83" i="2"/>
  <c r="O31" i="2"/>
  <c r="O46" i="2"/>
  <c r="O110" i="2"/>
  <c r="O81" i="2"/>
  <c r="O108" i="2"/>
  <c r="O124" i="2"/>
  <c r="O70" i="2"/>
  <c r="O88" i="2"/>
  <c r="O106" i="2"/>
  <c r="O103" i="2"/>
  <c r="O73" i="2"/>
  <c r="O101" i="2"/>
  <c r="O74" i="2"/>
  <c r="O86" i="2"/>
  <c r="O97" i="2"/>
  <c r="O119" i="2"/>
  <c r="O96" i="2"/>
  <c r="O87" i="2"/>
  <c r="O50" i="2"/>
  <c r="O76" i="2"/>
  <c r="O77" i="2"/>
  <c r="O127" i="2"/>
  <c r="O22" i="2"/>
  <c r="C16" i="2"/>
  <c r="D18" i="2" s="1"/>
  <c r="K90" i="2"/>
  <c r="O42" i="2"/>
  <c r="O44" i="2"/>
  <c r="F18" i="2" l="1"/>
  <c r="F19" i="2" s="1"/>
</calcChain>
</file>

<file path=xl/sharedStrings.xml><?xml version="1.0" encoding="utf-8"?>
<sst xmlns="http://schemas.openxmlformats.org/spreadsheetml/2006/main" count="907" uniqueCount="361">
  <si>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</si>
  <si>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</si>
  <si>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</si>
  <si>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</si>
  <si>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</si>
  <si>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</si>
  <si>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</si>
  <si>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</si>
  <si>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</si>
  <si>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</si>
  <si>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</si>
  <si>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</si>
  <si>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</si>
  <si>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</si>
  <si>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</si>
  <si>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</si>
  <si>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</si>
  <si>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</si>
  <si>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</si>
  <si>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</si>
  <si>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</si>
  <si>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</si>
  <si>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</si>
  <si>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</si>
  <si>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</si>
  <si>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Sum diff² =</t>
  </si>
  <si>
    <t>System Type:</t>
  </si>
  <si>
    <t>S4</t>
  </si>
  <si>
    <t>S5</t>
  </si>
  <si>
    <t>S6</t>
  </si>
  <si>
    <t>DK Per</t>
  </si>
  <si>
    <t>EB</t>
  </si>
  <si>
    <t>IBVS 5263</t>
  </si>
  <si>
    <t>IBVS</t>
  </si>
  <si>
    <t>IBVS 4887</t>
  </si>
  <si>
    <t>12.3-13.4</t>
  </si>
  <si>
    <t>IBVS 5296</t>
  </si>
  <si>
    <t>IBVS 5543</t>
  </si>
  <si>
    <t>I</t>
  </si>
  <si>
    <t>See page B</t>
  </si>
  <si>
    <t>RHN 2005</t>
  </si>
  <si>
    <t>Nelson</t>
  </si>
  <si>
    <t>This is a likely better fit</t>
  </si>
  <si>
    <t>DK Per / gsc 3694-0004</t>
  </si>
  <si>
    <t>IBVS 5672</t>
  </si>
  <si>
    <t>IBVS 5657</t>
  </si>
  <si>
    <t>IBVS 5694</t>
  </si>
  <si>
    <t>II</t>
  </si>
  <si>
    <t># of data points:</t>
  </si>
  <si>
    <t>IBVS 5438</t>
  </si>
  <si>
    <t>My time zone &gt;&gt;&gt;&gt;&gt;</t>
  </si>
  <si>
    <t>(PST=8, PDT=MDT=7, MDT=CST=6, etc.)</t>
  </si>
  <si>
    <t>JD today</t>
  </si>
  <si>
    <t>New Cycle</t>
  </si>
  <si>
    <t>Next ToM</t>
  </si>
  <si>
    <t>Start of linear fit &gt;&gt;&gt;&gt;&gt;&gt;&gt;&gt;&gt;&gt;&gt;&gt;&gt;&gt;&gt;&gt;&gt;&gt;&gt;&gt;&gt;</t>
  </si>
  <si>
    <t>OEJV 0107</t>
  </si>
  <si>
    <t>Add cycle</t>
  </si>
  <si>
    <t>Old Cycle</t>
  </si>
  <si>
    <t>IBVS 5960</t>
  </si>
  <si>
    <t>OEJV 0137</t>
  </si>
  <si>
    <t>IBVS 5820</t>
  </si>
  <si>
    <t>IBVS 6011</t>
  </si>
  <si>
    <t>OEJV 0003</t>
  </si>
  <si>
    <t>OEJV 0074</t>
  </si>
  <si>
    <t>vis</t>
  </si>
  <si>
    <t>IBVS 6042</t>
  </si>
  <si>
    <t>OEJV 0160</t>
  </si>
  <si>
    <t>IBVS 6118</t>
  </si>
  <si>
    <t>BAD?</t>
  </si>
  <si>
    <t>OEJV 0165</t>
  </si>
  <si>
    <t>7,00E-05</t>
  </si>
  <si>
    <t>OEJV 0168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</si>
  <si>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</si>
  <si>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</si>
  <si>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</si>
  <si>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</si>
  <si>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</si>
  <si>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</si>
  <si>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</si>
  <si>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</si>
  <si>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</si>
  <si>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</si>
  <si>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 -0.003 </t>
  </si>
  <si>
    <t>2428072.61 </t>
  </si>
  <si>
    <t> 27.09.1935 02:38 </t>
  </si>
  <si>
    <t> 0.01 </t>
  </si>
  <si>
    <t>P </t>
  </si>
  <si>
    <t> C.Hoffmeister </t>
  </si>
  <si>
    <t> VSS 1.82 </t>
  </si>
  <si>
    <t>2428542.69 </t>
  </si>
  <si>
    <t> 09.01.1937 04:33 </t>
  </si>
  <si>
    <t> -0.03 </t>
  </si>
  <si>
    <t>2429192.61 </t>
  </si>
  <si>
    <t> 21.10.1938 02:38 </t>
  </si>
  <si>
    <t>2429219.54 </t>
  </si>
  <si>
    <t> 17.11.1938 00:57 </t>
  </si>
  <si>
    <t>2429229.44 </t>
  </si>
  <si>
    <t> 26.11.1938 22:33 </t>
  </si>
  <si>
    <t> -0.02 </t>
  </si>
  <si>
    <t>2429230.38 </t>
  </si>
  <si>
    <t> 27.11.1938 21:07 </t>
  </si>
  <si>
    <t> 0.02 </t>
  </si>
  <si>
    <t>2429317.52 </t>
  </si>
  <si>
    <t> 23.02.1939 00:28 </t>
  </si>
  <si>
    <t>2429486.51 </t>
  </si>
  <si>
    <t> 11.08.1939 00:14 </t>
  </si>
  <si>
    <t>2429639.35 </t>
  </si>
  <si>
    <t> 10.01.1940 20:24 </t>
  </si>
  <si>
    <t> 0.00 </t>
  </si>
  <si>
    <t>2429672.58 </t>
  </si>
  <si>
    <t> 13.02.1940 01:55 </t>
  </si>
  <si>
    <t>2429727.43 </t>
  </si>
  <si>
    <t> 07.04.1940 22:19 </t>
  </si>
  <si>
    <t> -0.00 </t>
  </si>
  <si>
    <t>2429728.36 </t>
  </si>
  <si>
    <t> 08.04.1940 20:38 </t>
  </si>
  <si>
    <t> 0.03 </t>
  </si>
  <si>
    <t>2429851.47 </t>
  </si>
  <si>
    <t> 09.08.1940 23:16 </t>
  </si>
  <si>
    <t> -0.01 </t>
  </si>
  <si>
    <t>2430101.37 </t>
  </si>
  <si>
    <t> 16.04.1941 20:52 </t>
  </si>
  <si>
    <t>2430377.32 </t>
  </si>
  <si>
    <t> 17.01.1942 19:40 </t>
  </si>
  <si>
    <t>2430409.66 </t>
  </si>
  <si>
    <t> 19.02.1942 03:50 </t>
  </si>
  <si>
    <t>2430704.50 </t>
  </si>
  <si>
    <t> 11.12.1942 00:00 </t>
  </si>
  <si>
    <t>2431027.20 </t>
  </si>
  <si>
    <t> 29.10.1943 16:48 </t>
  </si>
  <si>
    <t>V </t>
  </si>
  <si>
    <t>2442492.371 </t>
  </si>
  <si>
    <t> 20.03.1975 20:54 </t>
  </si>
  <si>
    <t> -0.002 </t>
  </si>
  <si>
    <t> K.Locher </t>
  </si>
  <si>
    <t> BBS 21 </t>
  </si>
  <si>
    <t>2442501.359 </t>
  </si>
  <si>
    <t> 29.03.1975 20:36 </t>
  </si>
  <si>
    <t>2442624.507 </t>
  </si>
  <si>
    <t> 31.07.1975 00:10 </t>
  </si>
  <si>
    <t> -0.001 </t>
  </si>
  <si>
    <t> BBS 23 </t>
  </si>
  <si>
    <t>2442641.586 </t>
  </si>
  <si>
    <t> 17.08.1975 02:03 </t>
  </si>
  <si>
    <t> -0.000 </t>
  </si>
  <si>
    <t>2442652.374 </t>
  </si>
  <si>
    <t> 27.08.1975 20:58 </t>
  </si>
  <si>
    <t> 0.001 </t>
  </si>
  <si>
    <t>2442742.272 </t>
  </si>
  <si>
    <t> 25.11.1975 18:31 </t>
  </si>
  <si>
    <t> 0.011 </t>
  </si>
  <si>
    <t> BBS 24 </t>
  </si>
  <si>
    <t>2442777.305 </t>
  </si>
  <si>
    <t> 30.12.1975 19:19 </t>
  </si>
  <si>
    <t> -0.012 </t>
  </si>
  <si>
    <t> BBS 25 </t>
  </si>
  <si>
    <t>2443743.612 </t>
  </si>
  <si>
    <t> 23.08.1978 02:41 </t>
  </si>
  <si>
    <t> 0.004 </t>
  </si>
  <si>
    <t> BBS 38 </t>
  </si>
  <si>
    <t>2447390.3669 </t>
  </si>
  <si>
    <t> 16.08.1988 20:48 </t>
  </si>
  <si>
    <t> 0.0186 </t>
  </si>
  <si>
    <t>E </t>
  </si>
  <si>
    <t>?</t>
  </si>
  <si>
    <t> Zakirov&amp;Azimov) </t>
  </si>
  <si>
    <t>IBVS 3875 </t>
  </si>
  <si>
    <t>2448562.504 </t>
  </si>
  <si>
    <t> 02.11.1991 00:05 </t>
  </si>
  <si>
    <t> 0.021 </t>
  </si>
  <si>
    <t> J.Borovicka </t>
  </si>
  <si>
    <t> BRNO 31 </t>
  </si>
  <si>
    <t>2448625.426 </t>
  </si>
  <si>
    <t> 03.01.1992 22:13 </t>
  </si>
  <si>
    <t> 0.022 </t>
  </si>
  <si>
    <t> A.Dedoch </t>
  </si>
  <si>
    <t>2449567.448 </t>
  </si>
  <si>
    <t> 02.08.1994 22:45 </t>
  </si>
  <si>
    <t> BBS 107 </t>
  </si>
  <si>
    <t>2449649.236 </t>
  </si>
  <si>
    <t> 23.10.1994 17:39 </t>
  </si>
  <si>
    <t> 0.012 </t>
  </si>
  <si>
    <t> BBS 108 </t>
  </si>
  <si>
    <t>2450313.507 </t>
  </si>
  <si>
    <t> 18.08.1996 00:10 </t>
  </si>
  <si>
    <t> 0.014 </t>
  </si>
  <si>
    <t> BBS 113 </t>
  </si>
  <si>
    <t>2450502.282 </t>
  </si>
  <si>
    <t> 22.02.1997 18:46 </t>
  </si>
  <si>
    <t> 0.025 </t>
  </si>
  <si>
    <t> BBS 114 </t>
  </si>
  <si>
    <t>2450615.530 </t>
  </si>
  <si>
    <t> 16.06.1997 00:43 </t>
  </si>
  <si>
    <t> 0.015 </t>
  </si>
  <si>
    <t> BBS 115 </t>
  </si>
  <si>
    <t>2450714.411 </t>
  </si>
  <si>
    <t> 22.09.1997 21:51 </t>
  </si>
  <si>
    <t> 0.019 </t>
  </si>
  <si>
    <t> BBS 116 </t>
  </si>
  <si>
    <t>2450750.3680 </t>
  </si>
  <si>
    <t> 28.10.1997 20:49 </t>
  </si>
  <si>
    <t> 0.0212 </t>
  </si>
  <si>
    <t> J.Safar </t>
  </si>
  <si>
    <t>IBVS 4887 </t>
  </si>
  <si>
    <t>2450759.353 </t>
  </si>
  <si>
    <t> 06.11.1997 20:28 </t>
  </si>
  <si>
    <t> 0.017 </t>
  </si>
  <si>
    <t>2451033.501 </t>
  </si>
  <si>
    <t> 08.08.1998 00:01 </t>
  </si>
  <si>
    <t> 0.008 </t>
  </si>
  <si>
    <t> BBS 118 </t>
  </si>
  <si>
    <t>2451433.5082 </t>
  </si>
  <si>
    <t> 12.09.1999 00:11 </t>
  </si>
  <si>
    <t> 0.0156 </t>
  </si>
  <si>
    <t>IBVS 5263 </t>
  </si>
  <si>
    <t>2451479.355 </t>
  </si>
  <si>
    <t> 27.10.1999 20:31 </t>
  </si>
  <si>
    <t> 0.020 </t>
  </si>
  <si>
    <t> BBS 121 </t>
  </si>
  <si>
    <t>2451569.237 </t>
  </si>
  <si>
    <t> 25.01.2000 17:41 </t>
  </si>
  <si>
    <t> BBS 122 </t>
  </si>
  <si>
    <t>2451780.475 </t>
  </si>
  <si>
    <t> 23.08.2000 23:24 </t>
  </si>
  <si>
    <t> 0.016 </t>
  </si>
  <si>
    <t> BBS 123 </t>
  </si>
  <si>
    <t>2451924.2951 </t>
  </si>
  <si>
    <t> 14.01.2001 19:04 </t>
  </si>
  <si>
    <t> 0.0162 </t>
  </si>
  <si>
    <t> R.Diethelm </t>
  </si>
  <si>
    <t> BBS 124 </t>
  </si>
  <si>
    <t>o</t>
  </si>
  <si>
    <t> K.&amp; M.Rätz </t>
  </si>
  <si>
    <t>BAVM 152 </t>
  </si>
  <si>
    <t>2452136.431 </t>
  </si>
  <si>
    <t> 14.08.2001 22:20 </t>
  </si>
  <si>
    <t> J.Zahajský </t>
  </si>
  <si>
    <t>OEJV 0074 </t>
  </si>
  <si>
    <t>2452144.5184 </t>
  </si>
  <si>
    <t> 23.08.2001 00:26 </t>
  </si>
  <si>
    <t> 0.0149 </t>
  </si>
  <si>
    <t> BBS 126 </t>
  </si>
  <si>
    <t>2452170.585 </t>
  </si>
  <si>
    <t> 18.09.2001 02:02 </t>
  </si>
  <si>
    <t>2452252.369 </t>
  </si>
  <si>
    <t> 08.12.2001 20:51 </t>
  </si>
  <si>
    <t> 0.000 </t>
  </si>
  <si>
    <t> BBS 127 </t>
  </si>
  <si>
    <t>2452253.2831 </t>
  </si>
  <si>
    <t> 09.12.2001 18:47 </t>
  </si>
  <si>
    <t> E.Blättler </t>
  </si>
  <si>
    <t>2452279.3514 </t>
  </si>
  <si>
    <t> 04.01.2002 20:26 </t>
  </si>
  <si>
    <t> 0.0165 </t>
  </si>
  <si>
    <t> F.Agerer </t>
  </si>
  <si>
    <t>2452500.473 </t>
  </si>
  <si>
    <t> 13.08.2002 23:21 </t>
  </si>
  <si>
    <t> BBS 128 </t>
  </si>
  <si>
    <t>2452534.627 </t>
  </si>
  <si>
    <t> 17.09.2002 03:02 </t>
  </si>
  <si>
    <t> BBS 129 </t>
  </si>
  <si>
    <t>2452900.472 </t>
  </si>
  <si>
    <t> 17.09.2003 23:19 </t>
  </si>
  <si>
    <t> BBS 130 </t>
  </si>
  <si>
    <t>2453256.431 </t>
  </si>
  <si>
    <t> 07.09.2004 22:20 </t>
  </si>
  <si>
    <t> 0.018 </t>
  </si>
  <si>
    <t>OEJV 0003 </t>
  </si>
  <si>
    <t>2453299.1241 </t>
  </si>
  <si>
    <t> 20.10.2004 14:58 </t>
  </si>
  <si>
    <t> 0.0144 </t>
  </si>
  <si>
    <t> C.-H.Kim et al. </t>
  </si>
  <si>
    <t>IBVS 5694 </t>
  </si>
  <si>
    <t>2453407.4410 </t>
  </si>
  <si>
    <t> 05.02.2005 22:35 </t>
  </si>
  <si>
    <t> 0.0167 </t>
  </si>
  <si>
    <t> U.Schmidt </t>
  </si>
  <si>
    <t>BAVM 173 </t>
  </si>
  <si>
    <t>2453620.473 </t>
  </si>
  <si>
    <t> 06.09.2005 23:21 </t>
  </si>
  <si>
    <t>2453725.6407 </t>
  </si>
  <si>
    <t> 21.12.2005 03:22 </t>
  </si>
  <si>
    <t> 0.0143 </t>
  </si>
  <si>
    <t> R. Nelson </t>
  </si>
  <si>
    <t>IBVS 5672 </t>
  </si>
  <si>
    <t>2454357.5510 </t>
  </si>
  <si>
    <t> 14.09.2007 01:13 </t>
  </si>
  <si>
    <t> 0.0148 </t>
  </si>
  <si>
    <t>C </t>
  </si>
  <si>
    <t>R</t>
  </si>
  <si>
    <t> M.Lehky </t>
  </si>
  <si>
    <t>OEJV 0107 </t>
  </si>
  <si>
    <t>2454441.599 </t>
  </si>
  <si>
    <t> 07.12.2007 02:22 </t>
  </si>
  <si>
    <t> R.Nelson </t>
  </si>
  <si>
    <t>IBVS 5820 </t>
  </si>
  <si>
    <t>2455430.3573 </t>
  </si>
  <si>
    <t> 21.08.2010 20:34 </t>
  </si>
  <si>
    <t> 0.0126 </t>
  </si>
  <si>
    <t>OEJV 0137 </t>
  </si>
  <si>
    <t>2455478.4478 </t>
  </si>
  <si>
    <t> 08.10.2010 22:44 </t>
  </si>
  <si>
    <t> 0.0132 </t>
  </si>
  <si>
    <t>2455478.4479 </t>
  </si>
  <si>
    <t> 0.0133 </t>
  </si>
  <si>
    <t>2455538.6720 </t>
  </si>
  <si>
    <t> 08.12.2010 04:07 </t>
  </si>
  <si>
    <t> 0.0127 </t>
  </si>
  <si>
    <t>IBVS 5960 </t>
  </si>
  <si>
    <t>2455835.30014 </t>
  </si>
  <si>
    <t> 30.09.2011 19:12 </t>
  </si>
  <si>
    <t> 0.01180 </t>
  </si>
  <si>
    <t>OEJV 0160 </t>
  </si>
  <si>
    <t>2455835.30021 </t>
  </si>
  <si>
    <t> 0.01187 </t>
  </si>
  <si>
    <t>2455835.3004 </t>
  </si>
  <si>
    <t> 0.0121 </t>
  </si>
  <si>
    <t>2455847.8848 </t>
  </si>
  <si>
    <t> 13.10.2011 09:14 </t>
  </si>
  <si>
    <t> 0.0122 </t>
  </si>
  <si>
    <t>IBVS 6011 </t>
  </si>
  <si>
    <t>2455859.5707 </t>
  </si>
  <si>
    <t> 25.10.2011 01:41 </t>
  </si>
  <si>
    <t>-I</t>
  </si>
  <si>
    <t>BAVM 225 </t>
  </si>
  <si>
    <t>2455879.3455 </t>
  </si>
  <si>
    <t> 13.11.2011 20:17 </t>
  </si>
  <si>
    <t>2456175.52367 </t>
  </si>
  <si>
    <t> 05.09.2012 00:34 </t>
  </si>
  <si>
    <t> 0.01076 </t>
  </si>
  <si>
    <t>2456175.52409 </t>
  </si>
  <si>
    <t> 0.01118 </t>
  </si>
  <si>
    <t>2456175.52593 </t>
  </si>
  <si>
    <t> 05.09.2012 00:37 </t>
  </si>
  <si>
    <t> 0.01302 </t>
  </si>
  <si>
    <t>2456203.8404 </t>
  </si>
  <si>
    <t> 03.10.2012 08:10 </t>
  </si>
  <si>
    <t> 0.0129 </t>
  </si>
  <si>
    <t>IBVS 6042 </t>
  </si>
  <si>
    <t>2456252.37772 </t>
  </si>
  <si>
    <t> 20.11.2012 21:03 </t>
  </si>
  <si>
    <t> 0.01091 </t>
  </si>
  <si>
    <t>2456252.37775 </t>
  </si>
  <si>
    <t> 0.01094 </t>
  </si>
  <si>
    <t>2456252.37777 </t>
  </si>
  <si>
    <t> 0.01096 </t>
  </si>
  <si>
    <t>2456540.46614 </t>
  </si>
  <si>
    <t> 04.09.2013 23:11 </t>
  </si>
  <si>
    <t> 0.00957 </t>
  </si>
  <si>
    <t> M.Magris </t>
  </si>
  <si>
    <t>2456540.4771 </t>
  </si>
  <si>
    <t> 04.09.2013 23:27 </t>
  </si>
  <si>
    <t> 0.0205 </t>
  </si>
  <si>
    <t>BAVM 234 </t>
  </si>
  <si>
    <t>IBVS 6196</t>
  </si>
  <si>
    <t>OEJV 0179</t>
  </si>
  <si>
    <t>OEJV 0211</t>
  </si>
  <si>
    <t>JAAVSO 51, 134</t>
  </si>
  <si>
    <t>JBAV, 76</t>
  </si>
  <si>
    <t>VSB, 108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</si>
</sst>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4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b/>
      <sz val="10"/>
      <color indexed="8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indexed="12"/>
      <name val="Arial"/>
      <family val="2"/>
    </font>
    <font>
      <b/>
      <sz val="10"/>
      <color indexed="14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9"/>
      <color indexed="8"/>
      <name val="CourierNewPSMT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color rgb="FF00B05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9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50">
    <xf numFmtId="0" fontId="0" fillId="0" borderId="0">
      <alignment vertical="top"/>
    </xf>
    <xf numFmtId="0" fontId="25" fillId="2" borderId="0" applyNumberFormat="0" applyBorder="0" applyAlignment="0" applyProtection="0"/>
    <xf numFmtId="0" fontId="25" fillId="3" borderId="0" applyNumberFormat="0" applyBorder="0" applyAlignment="0" applyProtection="0"/>
    <xf numFmtId="0" fontId="25" fillId="4" borderId="0" applyNumberFormat="0" applyBorder="0" applyAlignment="0" applyProtection="0"/>
    <xf numFmtId="0" fontId="25" fillId="5" borderId="0" applyNumberFormat="0" applyBorder="0" applyAlignment="0" applyProtection="0"/>
    <xf numFmtId="0" fontId="25" fillId="6" borderId="0" applyNumberFormat="0" applyBorder="0" applyAlignment="0" applyProtection="0"/>
    <xf numFmtId="0" fontId="25" fillId="7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5" borderId="0" applyNumberFormat="0" applyBorder="0" applyAlignment="0" applyProtection="0"/>
    <xf numFmtId="0" fontId="25" fillId="8" borderId="0" applyNumberFormat="0" applyBorder="0" applyAlignment="0" applyProtection="0"/>
    <xf numFmtId="0" fontId="25" fillId="11" borderId="0" applyNumberFormat="0" applyBorder="0" applyAlignment="0" applyProtection="0"/>
    <xf numFmtId="0" fontId="26" fillId="12" borderId="0" applyNumberFormat="0" applyBorder="0" applyAlignment="0" applyProtection="0"/>
    <xf numFmtId="0" fontId="26" fillId="9" borderId="0" applyNumberFormat="0" applyBorder="0" applyAlignment="0" applyProtection="0"/>
    <xf numFmtId="0" fontId="26" fillId="10" borderId="0" applyNumberFormat="0" applyBorder="0" applyAlignment="0" applyProtection="0"/>
    <xf numFmtId="0" fontId="26" fillId="13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6" borderId="0" applyNumberFormat="0" applyBorder="0" applyAlignment="0" applyProtection="0"/>
    <xf numFmtId="0" fontId="26" fillId="17" borderId="0" applyNumberFormat="0" applyBorder="0" applyAlignment="0" applyProtection="0"/>
    <xf numFmtId="0" fontId="26" fillId="18" borderId="0" applyNumberFormat="0" applyBorder="0" applyAlignment="0" applyProtection="0"/>
    <xf numFmtId="0" fontId="26" fillId="13" borderId="0" applyNumberFormat="0" applyBorder="0" applyAlignment="0" applyProtection="0"/>
    <xf numFmtId="0" fontId="26" fillId="14" borderId="0" applyNumberFormat="0" applyBorder="0" applyAlignment="0" applyProtection="0"/>
    <xf numFmtId="0" fontId="26" fillId="19" borderId="0" applyNumberFormat="0" applyBorder="0" applyAlignment="0" applyProtection="0"/>
    <xf numFmtId="0" fontId="27" fillId="3" borderId="0" applyNumberFormat="0" applyBorder="0" applyAlignment="0" applyProtection="0"/>
    <xf numFmtId="0" fontId="28" fillId="20" borderId="1" applyNumberFormat="0" applyAlignment="0" applyProtection="0"/>
    <xf numFmtId="0" fontId="29" fillId="21" borderId="2" applyNumberFormat="0" applyAlignment="0" applyProtection="0"/>
    <xf numFmtId="4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30" fillId="0" borderId="0" applyNumberFormat="0" applyFill="0" applyBorder="0" applyAlignment="0" applyProtection="0"/>
    <xf numFmtId="2" fontId="6" fillId="0" borderId="0" applyFont="0" applyFill="0" applyBorder="0" applyAlignment="0" applyProtection="0"/>
    <xf numFmtId="0" fontId="31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2" fillId="0" borderId="3" applyNumberFormat="0" applyFill="0" applyAlignment="0" applyProtection="0"/>
    <xf numFmtId="0" fontId="32" fillId="0" borderId="0" applyNumberForma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0" fontId="33" fillId="7" borderId="1" applyNumberFormat="0" applyAlignment="0" applyProtection="0"/>
    <xf numFmtId="0" fontId="34" fillId="0" borderId="4" applyNumberFormat="0" applyFill="0" applyAlignment="0" applyProtection="0"/>
    <xf numFmtId="0" fontId="35" fillId="22" borderId="0" applyNumberFormat="0" applyBorder="0" applyAlignment="0" applyProtection="0"/>
    <xf numFmtId="0" fontId="25" fillId="0" borderId="0"/>
    <xf numFmtId="0" fontId="8" fillId="0" borderId="0"/>
    <xf numFmtId="0" fontId="25" fillId="23" borderId="5" applyNumberFormat="0" applyFont="0" applyAlignment="0" applyProtection="0"/>
    <xf numFmtId="0" fontId="36" fillId="20" borderId="6" applyNumberFormat="0" applyAlignment="0" applyProtection="0"/>
    <xf numFmtId="0" fontId="37" fillId="0" borderId="0" applyNumberFormat="0" applyFill="0" applyBorder="0" applyAlignment="0" applyProtection="0"/>
    <xf numFmtId="0" fontId="6" fillId="0" borderId="7" applyNumberFormat="0" applyFont="0" applyFill="0" applyAlignment="0" applyProtection="0"/>
    <xf numFmtId="0" fontId="38" fillId="0" borderId="0" applyNumberFormat="0" applyFill="0" applyBorder="0" applyAlignment="0" applyProtection="0"/>
  </cellStyleXfs>
  <cellXfs count="109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8" xfId="0" applyBorder="1" applyAlignment="1"/>
    <xf numFmtId="0" fontId="0" fillId="0" borderId="9" xfId="0" applyBorder="1" applyAlignment="1"/>
    <xf numFmtId="0" fontId="4" fillId="0" borderId="0" xfId="0" applyFont="1" applyAlignment="1"/>
    <xf numFmtId="0" fontId="0" fillId="0" borderId="0" xfId="0" applyAlignment="1">
      <alignment horizontal="center"/>
    </xf>
    <xf numFmtId="0" fontId="0" fillId="0" borderId="10" xfId="0" applyBorder="1" applyAlignment="1">
      <alignment horizontal="center"/>
    </xf>
    <xf numFmtId="0" fontId="7" fillId="0" borderId="0" xfId="0" applyFont="1" applyAlignment="1"/>
    <xf numFmtId="0" fontId="7" fillId="0" borderId="10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0" fillId="0" borderId="0" xfId="0" quotePrefix="1" applyAlignment="1"/>
    <xf numFmtId="0" fontId="5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10" fillId="0" borderId="0" xfId="0" applyFont="1" applyAlignment="1"/>
    <xf numFmtId="0" fontId="9" fillId="0" borderId="0" xfId="0" applyFont="1" applyAlignment="1"/>
    <xf numFmtId="0" fontId="11" fillId="24" borderId="11" xfId="28" applyNumberFormat="1" applyFont="1" applyFill="1" applyBorder="1" applyAlignment="1">
      <alignment horizontal="right"/>
    </xf>
    <xf numFmtId="0" fontId="0" fillId="0" borderId="0" xfId="0" applyAlignment="1">
      <alignment horizontal="left"/>
    </xf>
    <xf numFmtId="0" fontId="0" fillId="0" borderId="5" xfId="0" applyBorder="1" applyAlignment="1"/>
    <xf numFmtId="0" fontId="5" fillId="0" borderId="0" xfId="0" applyFont="1" applyAlignment="1">
      <alignment horizontal="left"/>
    </xf>
    <xf numFmtId="0" fontId="0" fillId="0" borderId="0" xfId="0">
      <alignment vertical="top"/>
    </xf>
    <xf numFmtId="0" fontId="8" fillId="0" borderId="0" xfId="0" applyFont="1" applyAlignment="1">
      <alignment horizontal="left"/>
    </xf>
    <xf numFmtId="0" fontId="17" fillId="0" borderId="0" xfId="0" applyFont="1" applyAlignment="1"/>
    <xf numFmtId="0" fontId="17" fillId="0" borderId="0" xfId="0" applyFont="1" applyAlignment="1">
      <alignment horizontal="center"/>
    </xf>
    <xf numFmtId="0" fontId="17" fillId="0" borderId="0" xfId="0" applyFont="1" applyAlignment="1">
      <alignment horizontal="left"/>
    </xf>
    <xf numFmtId="0" fontId="17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18" fillId="0" borderId="0" xfId="0" applyFont="1" applyAlignment="1"/>
    <xf numFmtId="0" fontId="18" fillId="24" borderId="0" xfId="28" applyNumberFormat="1" applyFont="1" applyFill="1" applyBorder="1" applyAlignment="1">
      <alignment horizontal="left"/>
    </xf>
    <xf numFmtId="0" fontId="17" fillId="0" borderId="0" xfId="0" applyFont="1">
      <alignment vertical="top"/>
    </xf>
    <xf numFmtId="0" fontId="19" fillId="0" borderId="0" xfId="0" applyFont="1" applyAlignment="1">
      <alignment horizontal="left"/>
    </xf>
    <xf numFmtId="0" fontId="17" fillId="0" borderId="0" xfId="0" applyFont="1" applyAlignment="1">
      <alignment wrapText="1"/>
    </xf>
    <xf numFmtId="0" fontId="17" fillId="0" borderId="0" xfId="0" applyFont="1" applyAlignment="1">
      <alignment horizontal="center" wrapText="1"/>
    </xf>
    <xf numFmtId="0" fontId="17" fillId="0" borderId="0" xfId="0" applyFont="1" applyAlignment="1">
      <alignment horizontal="left" wrapText="1"/>
    </xf>
    <xf numFmtId="0" fontId="19" fillId="0" borderId="0" xfId="0" applyFont="1" applyAlignment="1">
      <alignment horizontal="center"/>
    </xf>
    <xf numFmtId="0" fontId="21" fillId="0" borderId="0" xfId="0" applyFont="1" applyAlignment="1">
      <alignment horizontal="left"/>
    </xf>
    <xf numFmtId="0" fontId="0" fillId="0" borderId="12" xfId="0" applyBorder="1" applyAlignment="1">
      <alignment horizontal="center"/>
    </xf>
    <xf numFmtId="0" fontId="0" fillId="0" borderId="13" xfId="0" applyBorder="1">
      <alignment vertical="top"/>
    </xf>
    <xf numFmtId="0" fontId="0" fillId="0" borderId="14" xfId="0" applyBorder="1" applyAlignment="1">
      <alignment horizontal="center"/>
    </xf>
    <xf numFmtId="0" fontId="0" fillId="0" borderId="15" xfId="0" applyBorder="1">
      <alignment vertical="top"/>
    </xf>
    <xf numFmtId="0" fontId="22" fillId="0" borderId="0" xfId="39" applyAlignment="1" applyProtection="1">
      <alignment horizontal="left"/>
    </xf>
    <xf numFmtId="0" fontId="0" fillId="0" borderId="16" xfId="0" applyBorder="1" applyAlignment="1">
      <alignment horizontal="center"/>
    </xf>
    <xf numFmtId="0" fontId="0" fillId="0" borderId="17" xfId="0" applyBorder="1">
      <alignment vertical="top"/>
    </xf>
    <xf numFmtId="0" fontId="0" fillId="0" borderId="0" xfId="0" quotePrefix="1">
      <alignment vertical="top"/>
    </xf>
    <xf numFmtId="0" fontId="5" fillId="25" borderId="18" xfId="0" applyFont="1" applyFill="1" applyBorder="1" applyAlignment="1">
      <alignment horizontal="left" vertical="top" wrapText="1" indent="1"/>
    </xf>
    <xf numFmtId="0" fontId="5" fillId="25" borderId="18" xfId="0" applyFont="1" applyFill="1" applyBorder="1" applyAlignment="1">
      <alignment horizontal="center" vertical="top" wrapText="1"/>
    </xf>
    <xf numFmtId="0" fontId="5" fillId="25" borderId="18" xfId="0" applyFont="1" applyFill="1" applyBorder="1" applyAlignment="1">
      <alignment horizontal="right" vertical="top" wrapText="1"/>
    </xf>
    <xf numFmtId="0" fontId="22" fillId="25" borderId="18" xfId="39" applyFill="1" applyBorder="1" applyAlignment="1" applyProtection="1">
      <alignment horizontal="right" vertical="top" wrapText="1"/>
    </xf>
    <xf numFmtId="0" fontId="23" fillId="0" borderId="0" xfId="0" applyFont="1" applyAlignment="1">
      <alignment horizontal="left"/>
    </xf>
    <xf numFmtId="0" fontId="23" fillId="0" borderId="0" xfId="0" applyFont="1" applyAlignment="1">
      <alignment horizontal="center"/>
    </xf>
    <xf numFmtId="0" fontId="17" fillId="0" borderId="0" xfId="0" applyFont="1" applyAlignment="1">
      <alignment horizontal="center" vertical="center" wrapText="1"/>
    </xf>
    <xf numFmtId="0" fontId="24" fillId="0" borderId="0" xfId="0" applyFont="1" applyAlignment="1">
      <alignment horizontal="left"/>
    </xf>
    <xf numFmtId="0" fontId="39" fillId="0" borderId="0" xfId="43" applyFont="1" applyAlignment="1">
      <alignment wrapText="1"/>
    </xf>
    <xf numFmtId="0" fontId="39" fillId="0" borderId="0" xfId="43" applyFont="1" applyAlignment="1">
      <alignment horizontal="center" wrapText="1"/>
    </xf>
    <xf numFmtId="0" fontId="39" fillId="0" borderId="0" xfId="43" applyFont="1" applyAlignment="1">
      <alignment horizontal="left" wrapText="1"/>
    </xf>
    <xf numFmtId="0" fontId="39" fillId="0" borderId="0" xfId="44" applyFont="1"/>
    <xf numFmtId="0" fontId="39" fillId="0" borderId="0" xfId="44" applyFont="1" applyAlignment="1">
      <alignment horizontal="center"/>
    </xf>
    <xf numFmtId="0" fontId="39" fillId="0" borderId="0" xfId="44" applyFont="1" applyAlignment="1">
      <alignment horizontal="left"/>
    </xf>
    <xf numFmtId="0" fontId="39" fillId="0" borderId="0" xfId="43" applyFont="1"/>
    <xf numFmtId="0" fontId="39" fillId="0" borderId="0" xfId="43" applyFont="1" applyAlignment="1">
      <alignment horizontal="center"/>
    </xf>
    <xf numFmtId="0" fontId="39" fillId="0" borderId="0" xfId="43" applyFont="1" applyAlignment="1">
      <alignment horizontal="left"/>
    </xf>
    <xf numFmtId="0" fontId="40" fillId="0" borderId="0" xfId="0" applyFont="1" applyAlignment="1" applyProtection="1">
      <alignment horizontal="left" vertical="center" wrapText="1"/>
      <protection locked="0"/>
    </xf>
    <xf numFmtId="0" fontId="40" fillId="0" borderId="0" xfId="0" applyFont="1" applyAlignment="1" applyProtection="1">
      <alignment horizontal="center" vertical="center" wrapText="1"/>
      <protection locked="0"/>
    </xf>
    <xf numFmtId="0" fontId="6" fillId="0" borderId="5" xfId="0" applyFont="1" applyBorder="1" applyAlignment="1"/>
    <xf numFmtId="0" fontId="6" fillId="0" borderId="0" xfId="0" applyFont="1" applyAlignment="1"/>
    <xf numFmtId="14" fontId="6" fillId="0" borderId="0" xfId="0" applyNumberFormat="1" applyFont="1" applyAlignment="1"/>
    <xf numFmtId="0" fontId="40" fillId="0" borderId="0" xfId="0" applyFont="1" applyAlignment="1">
      <alignment vertical="center" wrapText="1"/>
    </xf>
    <xf numFmtId="0" fontId="5" fillId="0" borderId="0" xfId="0" applyFont="1" applyAlignment="1"/>
    <xf numFmtId="0" fontId="5" fillId="0" borderId="0" xfId="0" applyFont="1" applyAlignment="1">
      <alignment horizontal="center"/>
    </xf>
    <xf numFmtId="0" fontId="40" fillId="0" borderId="0" xfId="0" applyFont="1" applyAlignment="1">
      <alignment horizontal="center" vertical="center" wrapText="1"/>
    </xf>
    <xf numFmtId="0" fontId="40" fillId="0" borderId="0" xfId="0" applyFont="1" applyAlignment="1" applyProtection="1">
      <alignment horizontal="left"/>
      <protection locked="0"/>
    </xf>
    <xf numFmtId="0" fontId="40" fillId="0" borderId="0" xfId="0" applyFont="1" applyAlignment="1" applyProtection="1">
      <alignment horizontal="center"/>
      <protection locked="0"/>
    </xf>
    <xf numFmtId="165" fontId="40" fillId="0" borderId="0" xfId="0" applyNumberFormat="1" applyFont="1" applyAlignment="1" applyProtection="1">
      <alignment horizontal="left" vertical="center" wrapText="1"/>
      <protection locked="0"/>
    </xf>
    <xf numFmtId="0" fontId="40" fillId="0" borderId="0" xfId="0" applyFont="1" applyAlignment="1">
      <alignment horizontal="left" vertical="center" wrapText="1"/>
    </xf>
    <xf numFmtId="165" fontId="40" fillId="0" borderId="0" xfId="0" applyNumberFormat="1" applyFont="1" applyAlignment="1">
      <alignment horizontal="left" vertical="center" wrapText="1"/>
    </xf>
    <xf numFmtId="0" fontId="0" fillId="0" borderId="0" xfId="0" applyAlignment="1">
      <alignment vertical="center"/>
    </xf>
    <xf numFmtId="0" fontId="0" fillId="0" borderId="0" xfId="0" quotePrefix="1" applyAlignment="1">
      <alignment vertical="center"/>
    </xf>
    <xf numFmtId="0" fontId="7" fillId="0" borderId="0" xfId="0" applyFont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0" fillId="0" borderId="1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22" fontId="9" fillId="0" borderId="0" xfId="0" applyNumberFormat="1" applyFont="1" applyAlignment="1">
      <alignment vertical="center"/>
    </xf>
    <xf numFmtId="0" fontId="4" fillId="0" borderId="1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23" fillId="0" borderId="0" xfId="0" applyFont="1" applyAlignment="1">
      <alignment horizontal="center" vertical="center"/>
    </xf>
    <xf numFmtId="14" fontId="0" fillId="0" borderId="0" xfId="0" applyNumberFormat="1" applyAlignment="1">
      <alignment vertical="center"/>
    </xf>
    <xf numFmtId="0" fontId="23" fillId="0" borderId="5" xfId="0" applyFont="1" applyBorder="1" applyAlignment="1">
      <alignment horizontal="left" vertical="center"/>
    </xf>
    <xf numFmtId="0" fontId="23" fillId="0" borderId="5" xfId="0" applyFont="1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17" fillId="0" borderId="5" xfId="0" applyFont="1" applyBorder="1" applyAlignment="1">
      <alignment horizontal="left" vertical="center"/>
    </xf>
  </cellXfs>
  <cellStyles count="50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Comma0" xfId="29" xr:uid="{00000000-0005-0000-0000-00001C000000}"/>
    <cellStyle name="Currency0" xfId="30" xr:uid="{00000000-0005-0000-0000-00001D000000}"/>
    <cellStyle name="Date" xfId="31" xr:uid="{00000000-0005-0000-0000-00001E000000}"/>
    <cellStyle name="Explanatory Text" xfId="32" builtinId="53" customBuiltin="1"/>
    <cellStyle name="Fixed" xfId="33" xr:uid="{00000000-0005-0000-0000-000020000000}"/>
    <cellStyle name="Good" xfId="34" builtinId="26" customBuiltin="1"/>
    <cellStyle name="Heading 1" xfId="35" builtinId="16" customBuiltin="1"/>
    <cellStyle name="Heading 2" xfId="36" builtinId="17" customBuiltin="1"/>
    <cellStyle name="Heading 3" xfId="37" builtinId="18" customBuiltin="1"/>
    <cellStyle name="Heading 4" xfId="38" builtinId="19" customBuiltin="1"/>
    <cellStyle name="Hyperlink" xfId="39" builtinId="8"/>
    <cellStyle name="Input" xfId="40" builtinId="20" customBuiltin="1"/>
    <cellStyle name="Linked Cell" xfId="41" builtinId="24" customBuiltin="1"/>
    <cellStyle name="Neutral" xfId="42" builtinId="28" customBuiltin="1"/>
    <cellStyle name="Normal" xfId="0" builtinId="0"/>
    <cellStyle name="Normal_A" xfId="43" xr:uid="{00000000-0005-0000-0000-00002B000000}"/>
    <cellStyle name="Normal_A_1" xfId="44" xr:uid="{00000000-0005-0000-0000-00002C000000}"/>
    <cellStyle name="Note" xfId="45" builtinId="10" customBuiltin="1"/>
    <cellStyle name="Output" xfId="46" builtinId="21" customBuiltin="1"/>
    <cellStyle name="Title" xfId="47" builtinId="15" customBuiltin="1"/>
    <cellStyle name="Total" xfId="48" builtinId="25" customBuiltin="1"/>
    <cellStyle name="Warning Text" xfId="49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DK Per - O-C Diagr.</a:t>
            </a:r>
          </a:p>
        </c:rich>
      </c:tx>
      <c:layout>
        <c:manualLayout>
          <c:xMode val="edge"/>
          <c:yMode val="edge"/>
          <c:x val="0.38390125382933943"/>
          <c:y val="3.426791277258566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22301318133614"/>
          <c:y val="0.14953316519776211"/>
          <c:w val="0.81269411272956227"/>
          <c:h val="0.6230548549906754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Active!$F$21:$F$979</c:f>
              <c:numCache>
                <c:formatCode>General</c:formatCode>
                <c:ptCount val="959"/>
                <c:pt idx="0">
                  <c:v>-16042</c:v>
                </c:pt>
                <c:pt idx="1">
                  <c:v>-15519</c:v>
                </c:pt>
                <c:pt idx="2">
                  <c:v>-14796</c:v>
                </c:pt>
                <c:pt idx="3">
                  <c:v>-14766</c:v>
                </c:pt>
                <c:pt idx="4">
                  <c:v>-14755</c:v>
                </c:pt>
                <c:pt idx="5">
                  <c:v>-14754</c:v>
                </c:pt>
                <c:pt idx="6">
                  <c:v>-14657</c:v>
                </c:pt>
                <c:pt idx="7">
                  <c:v>-14469</c:v>
                </c:pt>
                <c:pt idx="8">
                  <c:v>-14299</c:v>
                </c:pt>
                <c:pt idx="9">
                  <c:v>-14262</c:v>
                </c:pt>
                <c:pt idx="10">
                  <c:v>-14201</c:v>
                </c:pt>
                <c:pt idx="11">
                  <c:v>-14200</c:v>
                </c:pt>
                <c:pt idx="12">
                  <c:v>-14063</c:v>
                </c:pt>
                <c:pt idx="13">
                  <c:v>-13785</c:v>
                </c:pt>
                <c:pt idx="14">
                  <c:v>-13478</c:v>
                </c:pt>
                <c:pt idx="15">
                  <c:v>-13442</c:v>
                </c:pt>
                <c:pt idx="16">
                  <c:v>-13114</c:v>
                </c:pt>
                <c:pt idx="17">
                  <c:v>-12755</c:v>
                </c:pt>
                <c:pt idx="18">
                  <c:v>0</c:v>
                </c:pt>
                <c:pt idx="19">
                  <c:v>0</c:v>
                </c:pt>
                <c:pt idx="20">
                  <c:v>10</c:v>
                </c:pt>
                <c:pt idx="21">
                  <c:v>147</c:v>
                </c:pt>
                <c:pt idx="22">
                  <c:v>166</c:v>
                </c:pt>
                <c:pt idx="23">
                  <c:v>178</c:v>
                </c:pt>
                <c:pt idx="24">
                  <c:v>278</c:v>
                </c:pt>
                <c:pt idx="25">
                  <c:v>317</c:v>
                </c:pt>
                <c:pt idx="26">
                  <c:v>1392</c:v>
                </c:pt>
                <c:pt idx="27">
                  <c:v>5449</c:v>
                </c:pt>
                <c:pt idx="28">
                  <c:v>6753</c:v>
                </c:pt>
                <c:pt idx="29">
                  <c:v>6823</c:v>
                </c:pt>
                <c:pt idx="30">
                  <c:v>7871</c:v>
                </c:pt>
                <c:pt idx="31">
                  <c:v>7962</c:v>
                </c:pt>
                <c:pt idx="32">
                  <c:v>8701</c:v>
                </c:pt>
                <c:pt idx="33">
                  <c:v>8911</c:v>
                </c:pt>
                <c:pt idx="34">
                  <c:v>9037</c:v>
                </c:pt>
                <c:pt idx="35">
                  <c:v>9147</c:v>
                </c:pt>
                <c:pt idx="36">
                  <c:v>9187</c:v>
                </c:pt>
                <c:pt idx="37">
                  <c:v>9187</c:v>
                </c:pt>
                <c:pt idx="38">
                  <c:v>9197</c:v>
                </c:pt>
                <c:pt idx="39">
                  <c:v>9502</c:v>
                </c:pt>
                <c:pt idx="40">
                  <c:v>9947</c:v>
                </c:pt>
                <c:pt idx="41">
                  <c:v>9998</c:v>
                </c:pt>
                <c:pt idx="42">
                  <c:v>10098</c:v>
                </c:pt>
                <c:pt idx="43">
                  <c:v>10333</c:v>
                </c:pt>
                <c:pt idx="44">
                  <c:v>10493</c:v>
                </c:pt>
                <c:pt idx="45">
                  <c:v>10729</c:v>
                </c:pt>
                <c:pt idx="46">
                  <c:v>10738</c:v>
                </c:pt>
                <c:pt idx="47">
                  <c:v>10767</c:v>
                </c:pt>
                <c:pt idx="48">
                  <c:v>10858</c:v>
                </c:pt>
                <c:pt idx="49">
                  <c:v>10859</c:v>
                </c:pt>
                <c:pt idx="50">
                  <c:v>10888</c:v>
                </c:pt>
                <c:pt idx="51">
                  <c:v>11134</c:v>
                </c:pt>
                <c:pt idx="52">
                  <c:v>11172</c:v>
                </c:pt>
                <c:pt idx="53">
                  <c:v>11579</c:v>
                </c:pt>
                <c:pt idx="54">
                  <c:v>11975</c:v>
                </c:pt>
                <c:pt idx="55">
                  <c:v>12022.5</c:v>
                </c:pt>
                <c:pt idx="56">
                  <c:v>12143</c:v>
                </c:pt>
                <c:pt idx="57">
                  <c:v>12380</c:v>
                </c:pt>
                <c:pt idx="58">
                  <c:v>12497</c:v>
                </c:pt>
                <c:pt idx="59">
                  <c:v>13200</c:v>
                </c:pt>
                <c:pt idx="60">
                  <c:v>13293.5</c:v>
                </c:pt>
                <c:pt idx="61">
                  <c:v>14393.5</c:v>
                </c:pt>
                <c:pt idx="62">
                  <c:v>14447</c:v>
                </c:pt>
                <c:pt idx="63">
                  <c:v>14447</c:v>
                </c:pt>
                <c:pt idx="64">
                  <c:v>14447</c:v>
                </c:pt>
                <c:pt idx="65">
                  <c:v>14514</c:v>
                </c:pt>
                <c:pt idx="66">
                  <c:v>14514</c:v>
                </c:pt>
                <c:pt idx="67">
                  <c:v>14844</c:v>
                </c:pt>
                <c:pt idx="68">
                  <c:v>14844</c:v>
                </c:pt>
                <c:pt idx="69">
                  <c:v>14844</c:v>
                </c:pt>
                <c:pt idx="70">
                  <c:v>14844</c:v>
                </c:pt>
                <c:pt idx="71">
                  <c:v>14858</c:v>
                </c:pt>
                <c:pt idx="72">
                  <c:v>14871</c:v>
                </c:pt>
                <c:pt idx="73">
                  <c:v>14893</c:v>
                </c:pt>
                <c:pt idx="74">
                  <c:v>15222.5</c:v>
                </c:pt>
                <c:pt idx="75">
                  <c:v>15222.5</c:v>
                </c:pt>
                <c:pt idx="76">
                  <c:v>15222.5</c:v>
                </c:pt>
                <c:pt idx="77">
                  <c:v>15228</c:v>
                </c:pt>
                <c:pt idx="78">
                  <c:v>15228</c:v>
                </c:pt>
                <c:pt idx="79">
                  <c:v>15228</c:v>
                </c:pt>
                <c:pt idx="80">
                  <c:v>15228</c:v>
                </c:pt>
                <c:pt idx="81">
                  <c:v>15254</c:v>
                </c:pt>
                <c:pt idx="82">
                  <c:v>15308</c:v>
                </c:pt>
                <c:pt idx="83">
                  <c:v>15308</c:v>
                </c:pt>
                <c:pt idx="84">
                  <c:v>15308</c:v>
                </c:pt>
                <c:pt idx="85">
                  <c:v>15628.5</c:v>
                </c:pt>
                <c:pt idx="86">
                  <c:v>15628.5</c:v>
                </c:pt>
                <c:pt idx="87">
                  <c:v>15705</c:v>
                </c:pt>
                <c:pt idx="88">
                  <c:v>15705</c:v>
                </c:pt>
                <c:pt idx="89">
                  <c:v>15705</c:v>
                </c:pt>
                <c:pt idx="90">
                  <c:v>15798.5</c:v>
                </c:pt>
                <c:pt idx="91">
                  <c:v>15798.5</c:v>
                </c:pt>
                <c:pt idx="92">
                  <c:v>15798.5</c:v>
                </c:pt>
                <c:pt idx="93">
                  <c:v>16048</c:v>
                </c:pt>
                <c:pt idx="94">
                  <c:v>16048</c:v>
                </c:pt>
                <c:pt idx="95">
                  <c:v>16048</c:v>
                </c:pt>
                <c:pt idx="96">
                  <c:v>16429.5</c:v>
                </c:pt>
                <c:pt idx="97">
                  <c:v>16435</c:v>
                </c:pt>
                <c:pt idx="98">
                  <c:v>16834.5</c:v>
                </c:pt>
                <c:pt idx="99">
                  <c:v>16834.5</c:v>
                </c:pt>
                <c:pt idx="100">
                  <c:v>16834.5</c:v>
                </c:pt>
                <c:pt idx="101">
                  <c:v>16871</c:v>
                </c:pt>
                <c:pt idx="102">
                  <c:v>16871</c:v>
                </c:pt>
                <c:pt idx="103">
                  <c:v>16871</c:v>
                </c:pt>
                <c:pt idx="104">
                  <c:v>17215</c:v>
                </c:pt>
                <c:pt idx="105">
                  <c:v>17215</c:v>
                </c:pt>
                <c:pt idx="106">
                  <c:v>17215</c:v>
                </c:pt>
                <c:pt idx="107">
                  <c:v>18909</c:v>
                </c:pt>
                <c:pt idx="108">
                  <c:v>19009.5</c:v>
                </c:pt>
                <c:pt idx="109">
                  <c:v>19319</c:v>
                </c:pt>
              </c:numCache>
            </c:numRef>
          </c:xVal>
          <c:yVal>
            <c:numRef>
              <c:f>Active!$H$21:$H$979</c:f>
              <c:numCache>
                <c:formatCode>General</c:formatCode>
                <c:ptCount val="959"/>
                <c:pt idx="0">
                  <c:v>5.7920000035664998E-3</c:v>
                </c:pt>
                <c:pt idx="1">
                  <c:v>-2.6355999998486368E-2</c:v>
                </c:pt>
                <c:pt idx="2">
                  <c:v>6.295999999565538E-3</c:v>
                </c:pt>
                <c:pt idx="3">
                  <c:v>-2.9984000000695232E-2</c:v>
                </c:pt>
                <c:pt idx="4">
                  <c:v>-1.7620000002352754E-2</c:v>
                </c:pt>
                <c:pt idx="5">
                  <c:v>2.3504000000684755E-2</c:v>
                </c:pt>
                <c:pt idx="6">
                  <c:v>-2.7467999996588333E-2</c:v>
                </c:pt>
                <c:pt idx="7">
                  <c:v>-2.6156000003538793E-2</c:v>
                </c:pt>
                <c:pt idx="8">
                  <c:v>4.9240000007557683E-3</c:v>
                </c:pt>
                <c:pt idx="9">
                  <c:v>-2.3487999998906162E-2</c:v>
                </c:pt>
                <c:pt idx="10">
                  <c:v>-4.9240000007557683E-3</c:v>
                </c:pt>
                <c:pt idx="11">
                  <c:v>2.6200000000244472E-2</c:v>
                </c:pt>
                <c:pt idx="12">
                  <c:v>-9.8119999966002069E-3</c:v>
                </c:pt>
                <c:pt idx="13">
                  <c:v>2.6600000019243453E-3</c:v>
                </c:pt>
                <c:pt idx="14">
                  <c:v>-2.2719999979017302E-3</c:v>
                </c:pt>
                <c:pt idx="15">
                  <c:v>-2.1808000001328764E-2</c:v>
                </c:pt>
                <c:pt idx="16">
                  <c:v>-1.3136000001395587E-2</c:v>
                </c:pt>
                <c:pt idx="17">
                  <c:v>-9.6200000007229391E-3</c:v>
                </c:pt>
                <c:pt idx="18">
                  <c:v>-2.0000000004074536E-3</c:v>
                </c:pt>
                <c:pt idx="19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634-458F-AF77-59BB34C29302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Active!$D$22:$D$34</c:f>
                <c:numCache>
                  <c:formatCode>General</c:formatCode>
                  <c:ptCount val="13"/>
                </c:numCache>
              </c:numRef>
            </c:plus>
            <c:minus>
              <c:numRef>
                <c:f>Active!$D$22:$D$34</c:f>
                <c:numCache>
                  <c:formatCode>General</c:formatCode>
                  <c:ptCount val="13"/>
                </c:numCache>
              </c:numRef>
            </c:minus>
            <c:spPr>
              <a:ln w="12700">
                <a:solidFill>
                  <a:srgbClr val="003300"/>
                </a:solidFill>
                <a:prstDash val="solid"/>
              </a:ln>
            </c:spPr>
          </c:errBars>
          <c:xVal>
            <c:numRef>
              <c:f>Active!$F$21:$F$979</c:f>
              <c:numCache>
                <c:formatCode>General</c:formatCode>
                <c:ptCount val="959"/>
                <c:pt idx="0">
                  <c:v>-16042</c:v>
                </c:pt>
                <c:pt idx="1">
                  <c:v>-15519</c:v>
                </c:pt>
                <c:pt idx="2">
                  <c:v>-14796</c:v>
                </c:pt>
                <c:pt idx="3">
                  <c:v>-14766</c:v>
                </c:pt>
                <c:pt idx="4">
                  <c:v>-14755</c:v>
                </c:pt>
                <c:pt idx="5">
                  <c:v>-14754</c:v>
                </c:pt>
                <c:pt idx="6">
                  <c:v>-14657</c:v>
                </c:pt>
                <c:pt idx="7">
                  <c:v>-14469</c:v>
                </c:pt>
                <c:pt idx="8">
                  <c:v>-14299</c:v>
                </c:pt>
                <c:pt idx="9">
                  <c:v>-14262</c:v>
                </c:pt>
                <c:pt idx="10">
                  <c:v>-14201</c:v>
                </c:pt>
                <c:pt idx="11">
                  <c:v>-14200</c:v>
                </c:pt>
                <c:pt idx="12">
                  <c:v>-14063</c:v>
                </c:pt>
                <c:pt idx="13">
                  <c:v>-13785</c:v>
                </c:pt>
                <c:pt idx="14">
                  <c:v>-13478</c:v>
                </c:pt>
                <c:pt idx="15">
                  <c:v>-13442</c:v>
                </c:pt>
                <c:pt idx="16">
                  <c:v>-13114</c:v>
                </c:pt>
                <c:pt idx="17">
                  <c:v>-12755</c:v>
                </c:pt>
                <c:pt idx="18">
                  <c:v>0</c:v>
                </c:pt>
                <c:pt idx="19">
                  <c:v>0</c:v>
                </c:pt>
                <c:pt idx="20">
                  <c:v>10</c:v>
                </c:pt>
                <c:pt idx="21">
                  <c:v>147</c:v>
                </c:pt>
                <c:pt idx="22">
                  <c:v>166</c:v>
                </c:pt>
                <c:pt idx="23">
                  <c:v>178</c:v>
                </c:pt>
                <c:pt idx="24">
                  <c:v>278</c:v>
                </c:pt>
                <c:pt idx="25">
                  <c:v>317</c:v>
                </c:pt>
                <c:pt idx="26">
                  <c:v>1392</c:v>
                </c:pt>
                <c:pt idx="27">
                  <c:v>5449</c:v>
                </c:pt>
                <c:pt idx="28">
                  <c:v>6753</c:v>
                </c:pt>
                <c:pt idx="29">
                  <c:v>6823</c:v>
                </c:pt>
                <c:pt idx="30">
                  <c:v>7871</c:v>
                </c:pt>
                <c:pt idx="31">
                  <c:v>7962</c:v>
                </c:pt>
                <c:pt idx="32">
                  <c:v>8701</c:v>
                </c:pt>
                <c:pt idx="33">
                  <c:v>8911</c:v>
                </c:pt>
                <c:pt idx="34">
                  <c:v>9037</c:v>
                </c:pt>
                <c:pt idx="35">
                  <c:v>9147</c:v>
                </c:pt>
                <c:pt idx="36">
                  <c:v>9187</c:v>
                </c:pt>
                <c:pt idx="37">
                  <c:v>9187</c:v>
                </c:pt>
                <c:pt idx="38">
                  <c:v>9197</c:v>
                </c:pt>
                <c:pt idx="39">
                  <c:v>9502</c:v>
                </c:pt>
                <c:pt idx="40">
                  <c:v>9947</c:v>
                </c:pt>
                <c:pt idx="41">
                  <c:v>9998</c:v>
                </c:pt>
                <c:pt idx="42">
                  <c:v>10098</c:v>
                </c:pt>
                <c:pt idx="43">
                  <c:v>10333</c:v>
                </c:pt>
                <c:pt idx="44">
                  <c:v>10493</c:v>
                </c:pt>
                <c:pt idx="45">
                  <c:v>10729</c:v>
                </c:pt>
                <c:pt idx="46">
                  <c:v>10738</c:v>
                </c:pt>
                <c:pt idx="47">
                  <c:v>10767</c:v>
                </c:pt>
                <c:pt idx="48">
                  <c:v>10858</c:v>
                </c:pt>
                <c:pt idx="49">
                  <c:v>10859</c:v>
                </c:pt>
                <c:pt idx="50">
                  <c:v>10888</c:v>
                </c:pt>
                <c:pt idx="51">
                  <c:v>11134</c:v>
                </c:pt>
                <c:pt idx="52">
                  <c:v>11172</c:v>
                </c:pt>
                <c:pt idx="53">
                  <c:v>11579</c:v>
                </c:pt>
                <c:pt idx="54">
                  <c:v>11975</c:v>
                </c:pt>
                <c:pt idx="55">
                  <c:v>12022.5</c:v>
                </c:pt>
                <c:pt idx="56">
                  <c:v>12143</c:v>
                </c:pt>
                <c:pt idx="57">
                  <c:v>12380</c:v>
                </c:pt>
                <c:pt idx="58">
                  <c:v>12497</c:v>
                </c:pt>
                <c:pt idx="59">
                  <c:v>13200</c:v>
                </c:pt>
                <c:pt idx="60">
                  <c:v>13293.5</c:v>
                </c:pt>
                <c:pt idx="61">
                  <c:v>14393.5</c:v>
                </c:pt>
                <c:pt idx="62">
                  <c:v>14447</c:v>
                </c:pt>
                <c:pt idx="63">
                  <c:v>14447</c:v>
                </c:pt>
                <c:pt idx="64">
                  <c:v>14447</c:v>
                </c:pt>
                <c:pt idx="65">
                  <c:v>14514</c:v>
                </c:pt>
                <c:pt idx="66">
                  <c:v>14514</c:v>
                </c:pt>
                <c:pt idx="67">
                  <c:v>14844</c:v>
                </c:pt>
                <c:pt idx="68">
                  <c:v>14844</c:v>
                </c:pt>
                <c:pt idx="69">
                  <c:v>14844</c:v>
                </c:pt>
                <c:pt idx="70">
                  <c:v>14844</c:v>
                </c:pt>
                <c:pt idx="71">
                  <c:v>14858</c:v>
                </c:pt>
                <c:pt idx="72">
                  <c:v>14871</c:v>
                </c:pt>
                <c:pt idx="73">
                  <c:v>14893</c:v>
                </c:pt>
                <c:pt idx="74">
                  <c:v>15222.5</c:v>
                </c:pt>
                <c:pt idx="75">
                  <c:v>15222.5</c:v>
                </c:pt>
                <c:pt idx="76">
                  <c:v>15222.5</c:v>
                </c:pt>
                <c:pt idx="77">
                  <c:v>15228</c:v>
                </c:pt>
                <c:pt idx="78">
                  <c:v>15228</c:v>
                </c:pt>
                <c:pt idx="79">
                  <c:v>15228</c:v>
                </c:pt>
                <c:pt idx="80">
                  <c:v>15228</c:v>
                </c:pt>
                <c:pt idx="81">
                  <c:v>15254</c:v>
                </c:pt>
                <c:pt idx="82">
                  <c:v>15308</c:v>
                </c:pt>
                <c:pt idx="83">
                  <c:v>15308</c:v>
                </c:pt>
                <c:pt idx="84">
                  <c:v>15308</c:v>
                </c:pt>
                <c:pt idx="85">
                  <c:v>15628.5</c:v>
                </c:pt>
                <c:pt idx="86">
                  <c:v>15628.5</c:v>
                </c:pt>
                <c:pt idx="87">
                  <c:v>15705</c:v>
                </c:pt>
                <c:pt idx="88">
                  <c:v>15705</c:v>
                </c:pt>
                <c:pt idx="89">
                  <c:v>15705</c:v>
                </c:pt>
                <c:pt idx="90">
                  <c:v>15798.5</c:v>
                </c:pt>
                <c:pt idx="91">
                  <c:v>15798.5</c:v>
                </c:pt>
                <c:pt idx="92">
                  <c:v>15798.5</c:v>
                </c:pt>
                <c:pt idx="93">
                  <c:v>16048</c:v>
                </c:pt>
                <c:pt idx="94">
                  <c:v>16048</c:v>
                </c:pt>
                <c:pt idx="95">
                  <c:v>16048</c:v>
                </c:pt>
                <c:pt idx="96">
                  <c:v>16429.5</c:v>
                </c:pt>
                <c:pt idx="97">
                  <c:v>16435</c:v>
                </c:pt>
                <c:pt idx="98">
                  <c:v>16834.5</c:v>
                </c:pt>
                <c:pt idx="99">
                  <c:v>16834.5</c:v>
                </c:pt>
                <c:pt idx="100">
                  <c:v>16834.5</c:v>
                </c:pt>
                <c:pt idx="101">
                  <c:v>16871</c:v>
                </c:pt>
                <c:pt idx="102">
                  <c:v>16871</c:v>
                </c:pt>
                <c:pt idx="103">
                  <c:v>16871</c:v>
                </c:pt>
                <c:pt idx="104">
                  <c:v>17215</c:v>
                </c:pt>
                <c:pt idx="105">
                  <c:v>17215</c:v>
                </c:pt>
                <c:pt idx="106">
                  <c:v>17215</c:v>
                </c:pt>
                <c:pt idx="107">
                  <c:v>18909</c:v>
                </c:pt>
                <c:pt idx="108">
                  <c:v>19009.5</c:v>
                </c:pt>
                <c:pt idx="109">
                  <c:v>19319</c:v>
                </c:pt>
              </c:numCache>
            </c:numRef>
          </c:xVal>
          <c:yVal>
            <c:numRef>
              <c:f>Active!$I$21:$I$979</c:f>
              <c:numCache>
                <c:formatCode>General</c:formatCode>
                <c:ptCount val="959"/>
                <c:pt idx="20">
                  <c:v>-2.7600000030361116E-3</c:v>
                </c:pt>
                <c:pt idx="21">
                  <c:v>-7.7199999941512942E-4</c:v>
                </c:pt>
                <c:pt idx="22">
                  <c:v>-4.1599999531172216E-4</c:v>
                </c:pt>
                <c:pt idx="23">
                  <c:v>1.0720000063884072E-3</c:v>
                </c:pt>
                <c:pt idx="24">
                  <c:v>1.1471999998320825E-2</c:v>
                </c:pt>
                <c:pt idx="25">
                  <c:v>-1.1692000000039116E-2</c:v>
                </c:pt>
                <c:pt idx="26">
                  <c:v>3.607999999076128E-3</c:v>
                </c:pt>
                <c:pt idx="28">
                  <c:v>2.1372000002884306E-2</c:v>
                </c:pt>
                <c:pt idx="29">
                  <c:v>2.2052000000257976E-2</c:v>
                </c:pt>
                <c:pt idx="30">
                  <c:v>2.2003999998560175E-2</c:v>
                </c:pt>
                <c:pt idx="31">
                  <c:v>1.2287999998079613E-2</c:v>
                </c:pt>
                <c:pt idx="32">
                  <c:v>1.3923999998951331E-2</c:v>
                </c:pt>
                <c:pt idx="33">
                  <c:v>2.4963999996543862E-2</c:v>
                </c:pt>
                <c:pt idx="34">
                  <c:v>1.4587999998184387E-2</c:v>
                </c:pt>
                <c:pt idx="35">
                  <c:v>1.9227999997383449E-2</c:v>
                </c:pt>
                <c:pt idx="36">
                  <c:v>2.1187999998801388E-2</c:v>
                </c:pt>
                <c:pt idx="37">
                  <c:v>2.1187999998801388E-2</c:v>
                </c:pt>
                <c:pt idx="38">
                  <c:v>1.7428000006475486E-2</c:v>
                </c:pt>
                <c:pt idx="39">
                  <c:v>8.2479999982751906E-3</c:v>
                </c:pt>
                <c:pt idx="41">
                  <c:v>1.9752000000153203E-2</c:v>
                </c:pt>
                <c:pt idx="42">
                  <c:v>1.4152000003377907E-2</c:v>
                </c:pt>
                <c:pt idx="43">
                  <c:v>1.6292000000248663E-2</c:v>
                </c:pt>
                <c:pt idx="47">
                  <c:v>1.4107999995758291E-2</c:v>
                </c:pt>
                <c:pt idx="48">
                  <c:v>3.9200000173877925E-4</c:v>
                </c:pt>
                <c:pt idx="52">
                  <c:v>1.132800000050338E-2</c:v>
                </c:pt>
                <c:pt idx="54">
                  <c:v>1.7899999998917338E-2</c:v>
                </c:pt>
                <c:pt idx="57">
                  <c:v>1.5119999996386468E-2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634-458F-AF77-59BB34C29302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Active!$D$21:$D$34</c:f>
                <c:numCache>
                  <c:formatCode>General</c:formatCode>
                  <c:ptCount val="14"/>
                </c:numCache>
              </c:numRef>
            </c:plus>
            <c:minus>
              <c:numRef>
                <c:f>Active!$D$21:$D$34</c:f>
                <c:numCache>
                  <c:formatCode>General</c:formatCode>
                  <c:ptCount val="14"/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Active!$F$21:$F$979</c:f>
              <c:numCache>
                <c:formatCode>General</c:formatCode>
                <c:ptCount val="959"/>
                <c:pt idx="0">
                  <c:v>-16042</c:v>
                </c:pt>
                <c:pt idx="1">
                  <c:v>-15519</c:v>
                </c:pt>
                <c:pt idx="2">
                  <c:v>-14796</c:v>
                </c:pt>
                <c:pt idx="3">
                  <c:v>-14766</c:v>
                </c:pt>
                <c:pt idx="4">
                  <c:v>-14755</c:v>
                </c:pt>
                <c:pt idx="5">
                  <c:v>-14754</c:v>
                </c:pt>
                <c:pt idx="6">
                  <c:v>-14657</c:v>
                </c:pt>
                <c:pt idx="7">
                  <c:v>-14469</c:v>
                </c:pt>
                <c:pt idx="8">
                  <c:v>-14299</c:v>
                </c:pt>
                <c:pt idx="9">
                  <c:v>-14262</c:v>
                </c:pt>
                <c:pt idx="10">
                  <c:v>-14201</c:v>
                </c:pt>
                <c:pt idx="11">
                  <c:v>-14200</c:v>
                </c:pt>
                <c:pt idx="12">
                  <c:v>-14063</c:v>
                </c:pt>
                <c:pt idx="13">
                  <c:v>-13785</c:v>
                </c:pt>
                <c:pt idx="14">
                  <c:v>-13478</c:v>
                </c:pt>
                <c:pt idx="15">
                  <c:v>-13442</c:v>
                </c:pt>
                <c:pt idx="16">
                  <c:v>-13114</c:v>
                </c:pt>
                <c:pt idx="17">
                  <c:v>-12755</c:v>
                </c:pt>
                <c:pt idx="18">
                  <c:v>0</c:v>
                </c:pt>
                <c:pt idx="19">
                  <c:v>0</c:v>
                </c:pt>
                <c:pt idx="20">
                  <c:v>10</c:v>
                </c:pt>
                <c:pt idx="21">
                  <c:v>147</c:v>
                </c:pt>
                <c:pt idx="22">
                  <c:v>166</c:v>
                </c:pt>
                <c:pt idx="23">
                  <c:v>178</c:v>
                </c:pt>
                <c:pt idx="24">
                  <c:v>278</c:v>
                </c:pt>
                <c:pt idx="25">
                  <c:v>317</c:v>
                </c:pt>
                <c:pt idx="26">
                  <c:v>1392</c:v>
                </c:pt>
                <c:pt idx="27">
                  <c:v>5449</c:v>
                </c:pt>
                <c:pt idx="28">
                  <c:v>6753</c:v>
                </c:pt>
                <c:pt idx="29">
                  <c:v>6823</c:v>
                </c:pt>
                <c:pt idx="30">
                  <c:v>7871</c:v>
                </c:pt>
                <c:pt idx="31">
                  <c:v>7962</c:v>
                </c:pt>
                <c:pt idx="32">
                  <c:v>8701</c:v>
                </c:pt>
                <c:pt idx="33">
                  <c:v>8911</c:v>
                </c:pt>
                <c:pt idx="34">
                  <c:v>9037</c:v>
                </c:pt>
                <c:pt idx="35">
                  <c:v>9147</c:v>
                </c:pt>
                <c:pt idx="36">
                  <c:v>9187</c:v>
                </c:pt>
                <c:pt idx="37">
                  <c:v>9187</c:v>
                </c:pt>
                <c:pt idx="38">
                  <c:v>9197</c:v>
                </c:pt>
                <c:pt idx="39">
                  <c:v>9502</c:v>
                </c:pt>
                <c:pt idx="40">
                  <c:v>9947</c:v>
                </c:pt>
                <c:pt idx="41">
                  <c:v>9998</c:v>
                </c:pt>
                <c:pt idx="42">
                  <c:v>10098</c:v>
                </c:pt>
                <c:pt idx="43">
                  <c:v>10333</c:v>
                </c:pt>
                <c:pt idx="44">
                  <c:v>10493</c:v>
                </c:pt>
                <c:pt idx="45">
                  <c:v>10729</c:v>
                </c:pt>
                <c:pt idx="46">
                  <c:v>10738</c:v>
                </c:pt>
                <c:pt idx="47">
                  <c:v>10767</c:v>
                </c:pt>
                <c:pt idx="48">
                  <c:v>10858</c:v>
                </c:pt>
                <c:pt idx="49">
                  <c:v>10859</c:v>
                </c:pt>
                <c:pt idx="50">
                  <c:v>10888</c:v>
                </c:pt>
                <c:pt idx="51">
                  <c:v>11134</c:v>
                </c:pt>
                <c:pt idx="52">
                  <c:v>11172</c:v>
                </c:pt>
                <c:pt idx="53">
                  <c:v>11579</c:v>
                </c:pt>
                <c:pt idx="54">
                  <c:v>11975</c:v>
                </c:pt>
                <c:pt idx="55">
                  <c:v>12022.5</c:v>
                </c:pt>
                <c:pt idx="56">
                  <c:v>12143</c:v>
                </c:pt>
                <c:pt idx="57">
                  <c:v>12380</c:v>
                </c:pt>
                <c:pt idx="58">
                  <c:v>12497</c:v>
                </c:pt>
                <c:pt idx="59">
                  <c:v>13200</c:v>
                </c:pt>
                <c:pt idx="60">
                  <c:v>13293.5</c:v>
                </c:pt>
                <c:pt idx="61">
                  <c:v>14393.5</c:v>
                </c:pt>
                <c:pt idx="62">
                  <c:v>14447</c:v>
                </c:pt>
                <c:pt idx="63">
                  <c:v>14447</c:v>
                </c:pt>
                <c:pt idx="64">
                  <c:v>14447</c:v>
                </c:pt>
                <c:pt idx="65">
                  <c:v>14514</c:v>
                </c:pt>
                <c:pt idx="66">
                  <c:v>14514</c:v>
                </c:pt>
                <c:pt idx="67">
                  <c:v>14844</c:v>
                </c:pt>
                <c:pt idx="68">
                  <c:v>14844</c:v>
                </c:pt>
                <c:pt idx="69">
                  <c:v>14844</c:v>
                </c:pt>
                <c:pt idx="70">
                  <c:v>14844</c:v>
                </c:pt>
                <c:pt idx="71">
                  <c:v>14858</c:v>
                </c:pt>
                <c:pt idx="72">
                  <c:v>14871</c:v>
                </c:pt>
                <c:pt idx="73">
                  <c:v>14893</c:v>
                </c:pt>
                <c:pt idx="74">
                  <c:v>15222.5</c:v>
                </c:pt>
                <c:pt idx="75">
                  <c:v>15222.5</c:v>
                </c:pt>
                <c:pt idx="76">
                  <c:v>15222.5</c:v>
                </c:pt>
                <c:pt idx="77">
                  <c:v>15228</c:v>
                </c:pt>
                <c:pt idx="78">
                  <c:v>15228</c:v>
                </c:pt>
                <c:pt idx="79">
                  <c:v>15228</c:v>
                </c:pt>
                <c:pt idx="80">
                  <c:v>15228</c:v>
                </c:pt>
                <c:pt idx="81">
                  <c:v>15254</c:v>
                </c:pt>
                <c:pt idx="82">
                  <c:v>15308</c:v>
                </c:pt>
                <c:pt idx="83">
                  <c:v>15308</c:v>
                </c:pt>
                <c:pt idx="84">
                  <c:v>15308</c:v>
                </c:pt>
                <c:pt idx="85">
                  <c:v>15628.5</c:v>
                </c:pt>
                <c:pt idx="86">
                  <c:v>15628.5</c:v>
                </c:pt>
                <c:pt idx="87">
                  <c:v>15705</c:v>
                </c:pt>
                <c:pt idx="88">
                  <c:v>15705</c:v>
                </c:pt>
                <c:pt idx="89">
                  <c:v>15705</c:v>
                </c:pt>
                <c:pt idx="90">
                  <c:v>15798.5</c:v>
                </c:pt>
                <c:pt idx="91">
                  <c:v>15798.5</c:v>
                </c:pt>
                <c:pt idx="92">
                  <c:v>15798.5</c:v>
                </c:pt>
                <c:pt idx="93">
                  <c:v>16048</c:v>
                </c:pt>
                <c:pt idx="94">
                  <c:v>16048</c:v>
                </c:pt>
                <c:pt idx="95">
                  <c:v>16048</c:v>
                </c:pt>
                <c:pt idx="96">
                  <c:v>16429.5</c:v>
                </c:pt>
                <c:pt idx="97">
                  <c:v>16435</c:v>
                </c:pt>
                <c:pt idx="98">
                  <c:v>16834.5</c:v>
                </c:pt>
                <c:pt idx="99">
                  <c:v>16834.5</c:v>
                </c:pt>
                <c:pt idx="100">
                  <c:v>16834.5</c:v>
                </c:pt>
                <c:pt idx="101">
                  <c:v>16871</c:v>
                </c:pt>
                <c:pt idx="102">
                  <c:v>16871</c:v>
                </c:pt>
                <c:pt idx="103">
                  <c:v>16871</c:v>
                </c:pt>
                <c:pt idx="104">
                  <c:v>17215</c:v>
                </c:pt>
                <c:pt idx="105">
                  <c:v>17215</c:v>
                </c:pt>
                <c:pt idx="106">
                  <c:v>17215</c:v>
                </c:pt>
                <c:pt idx="107">
                  <c:v>18909</c:v>
                </c:pt>
                <c:pt idx="108">
                  <c:v>19009.5</c:v>
                </c:pt>
                <c:pt idx="109">
                  <c:v>19319</c:v>
                </c:pt>
              </c:numCache>
            </c:numRef>
          </c:xVal>
          <c:yVal>
            <c:numRef>
              <c:f>Active!$J$21:$J$979</c:f>
              <c:numCache>
                <c:formatCode>General</c:formatCode>
                <c:ptCount val="959"/>
                <c:pt idx="27">
                  <c:v>1.8576000002212822E-2</c:v>
                </c:pt>
                <c:pt idx="40">
                  <c:v>1.562799999373965E-2</c:v>
                </c:pt>
                <c:pt idx="56">
                  <c:v>1.6731999996409286E-2</c:v>
                </c:pt>
                <c:pt idx="86">
                  <c:v>2.0533999995677732E-2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634-458F-AF77-59BB34C29302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Active!$F$21:$F$979</c:f>
              <c:numCache>
                <c:formatCode>General</c:formatCode>
                <c:ptCount val="959"/>
                <c:pt idx="0">
                  <c:v>-16042</c:v>
                </c:pt>
                <c:pt idx="1">
                  <c:v>-15519</c:v>
                </c:pt>
                <c:pt idx="2">
                  <c:v>-14796</c:v>
                </c:pt>
                <c:pt idx="3">
                  <c:v>-14766</c:v>
                </c:pt>
                <c:pt idx="4">
                  <c:v>-14755</c:v>
                </c:pt>
                <c:pt idx="5">
                  <c:v>-14754</c:v>
                </c:pt>
                <c:pt idx="6">
                  <c:v>-14657</c:v>
                </c:pt>
                <c:pt idx="7">
                  <c:v>-14469</c:v>
                </c:pt>
                <c:pt idx="8">
                  <c:v>-14299</c:v>
                </c:pt>
                <c:pt idx="9">
                  <c:v>-14262</c:v>
                </c:pt>
                <c:pt idx="10">
                  <c:v>-14201</c:v>
                </c:pt>
                <c:pt idx="11">
                  <c:v>-14200</c:v>
                </c:pt>
                <c:pt idx="12">
                  <c:v>-14063</c:v>
                </c:pt>
                <c:pt idx="13">
                  <c:v>-13785</c:v>
                </c:pt>
                <c:pt idx="14">
                  <c:v>-13478</c:v>
                </c:pt>
                <c:pt idx="15">
                  <c:v>-13442</c:v>
                </c:pt>
                <c:pt idx="16">
                  <c:v>-13114</c:v>
                </c:pt>
                <c:pt idx="17">
                  <c:v>-12755</c:v>
                </c:pt>
                <c:pt idx="18">
                  <c:v>0</c:v>
                </c:pt>
                <c:pt idx="19">
                  <c:v>0</c:v>
                </c:pt>
                <c:pt idx="20">
                  <c:v>10</c:v>
                </c:pt>
                <c:pt idx="21">
                  <c:v>147</c:v>
                </c:pt>
                <c:pt idx="22">
                  <c:v>166</c:v>
                </c:pt>
                <c:pt idx="23">
                  <c:v>178</c:v>
                </c:pt>
                <c:pt idx="24">
                  <c:v>278</c:v>
                </c:pt>
                <c:pt idx="25">
                  <c:v>317</c:v>
                </c:pt>
                <c:pt idx="26">
                  <c:v>1392</c:v>
                </c:pt>
                <c:pt idx="27">
                  <c:v>5449</c:v>
                </c:pt>
                <c:pt idx="28">
                  <c:v>6753</c:v>
                </c:pt>
                <c:pt idx="29">
                  <c:v>6823</c:v>
                </c:pt>
                <c:pt idx="30">
                  <c:v>7871</c:v>
                </c:pt>
                <c:pt idx="31">
                  <c:v>7962</c:v>
                </c:pt>
                <c:pt idx="32">
                  <c:v>8701</c:v>
                </c:pt>
                <c:pt idx="33">
                  <c:v>8911</c:v>
                </c:pt>
                <c:pt idx="34">
                  <c:v>9037</c:v>
                </c:pt>
                <c:pt idx="35">
                  <c:v>9147</c:v>
                </c:pt>
                <c:pt idx="36">
                  <c:v>9187</c:v>
                </c:pt>
                <c:pt idx="37">
                  <c:v>9187</c:v>
                </c:pt>
                <c:pt idx="38">
                  <c:v>9197</c:v>
                </c:pt>
                <c:pt idx="39">
                  <c:v>9502</c:v>
                </c:pt>
                <c:pt idx="40">
                  <c:v>9947</c:v>
                </c:pt>
                <c:pt idx="41">
                  <c:v>9998</c:v>
                </c:pt>
                <c:pt idx="42">
                  <c:v>10098</c:v>
                </c:pt>
                <c:pt idx="43">
                  <c:v>10333</c:v>
                </c:pt>
                <c:pt idx="44">
                  <c:v>10493</c:v>
                </c:pt>
                <c:pt idx="45">
                  <c:v>10729</c:v>
                </c:pt>
                <c:pt idx="46">
                  <c:v>10738</c:v>
                </c:pt>
                <c:pt idx="47">
                  <c:v>10767</c:v>
                </c:pt>
                <c:pt idx="48">
                  <c:v>10858</c:v>
                </c:pt>
                <c:pt idx="49">
                  <c:v>10859</c:v>
                </c:pt>
                <c:pt idx="50">
                  <c:v>10888</c:v>
                </c:pt>
                <c:pt idx="51">
                  <c:v>11134</c:v>
                </c:pt>
                <c:pt idx="52">
                  <c:v>11172</c:v>
                </c:pt>
                <c:pt idx="53">
                  <c:v>11579</c:v>
                </c:pt>
                <c:pt idx="54">
                  <c:v>11975</c:v>
                </c:pt>
                <c:pt idx="55">
                  <c:v>12022.5</c:v>
                </c:pt>
                <c:pt idx="56">
                  <c:v>12143</c:v>
                </c:pt>
                <c:pt idx="57">
                  <c:v>12380</c:v>
                </c:pt>
                <c:pt idx="58">
                  <c:v>12497</c:v>
                </c:pt>
                <c:pt idx="59">
                  <c:v>13200</c:v>
                </c:pt>
                <c:pt idx="60">
                  <c:v>13293.5</c:v>
                </c:pt>
                <c:pt idx="61">
                  <c:v>14393.5</c:v>
                </c:pt>
                <c:pt idx="62">
                  <c:v>14447</c:v>
                </c:pt>
                <c:pt idx="63">
                  <c:v>14447</c:v>
                </c:pt>
                <c:pt idx="64">
                  <c:v>14447</c:v>
                </c:pt>
                <c:pt idx="65">
                  <c:v>14514</c:v>
                </c:pt>
                <c:pt idx="66">
                  <c:v>14514</c:v>
                </c:pt>
                <c:pt idx="67">
                  <c:v>14844</c:v>
                </c:pt>
                <c:pt idx="68">
                  <c:v>14844</c:v>
                </c:pt>
                <c:pt idx="69">
                  <c:v>14844</c:v>
                </c:pt>
                <c:pt idx="70">
                  <c:v>14844</c:v>
                </c:pt>
                <c:pt idx="71">
                  <c:v>14858</c:v>
                </c:pt>
                <c:pt idx="72">
                  <c:v>14871</c:v>
                </c:pt>
                <c:pt idx="73">
                  <c:v>14893</c:v>
                </c:pt>
                <c:pt idx="74">
                  <c:v>15222.5</c:v>
                </c:pt>
                <c:pt idx="75">
                  <c:v>15222.5</c:v>
                </c:pt>
                <c:pt idx="76">
                  <c:v>15222.5</c:v>
                </c:pt>
                <c:pt idx="77">
                  <c:v>15228</c:v>
                </c:pt>
                <c:pt idx="78">
                  <c:v>15228</c:v>
                </c:pt>
                <c:pt idx="79">
                  <c:v>15228</c:v>
                </c:pt>
                <c:pt idx="80">
                  <c:v>15228</c:v>
                </c:pt>
                <c:pt idx="81">
                  <c:v>15254</c:v>
                </c:pt>
                <c:pt idx="82">
                  <c:v>15308</c:v>
                </c:pt>
                <c:pt idx="83">
                  <c:v>15308</c:v>
                </c:pt>
                <c:pt idx="84">
                  <c:v>15308</c:v>
                </c:pt>
                <c:pt idx="85">
                  <c:v>15628.5</c:v>
                </c:pt>
                <c:pt idx="86">
                  <c:v>15628.5</c:v>
                </c:pt>
                <c:pt idx="87">
                  <c:v>15705</c:v>
                </c:pt>
                <c:pt idx="88">
                  <c:v>15705</c:v>
                </c:pt>
                <c:pt idx="89">
                  <c:v>15705</c:v>
                </c:pt>
                <c:pt idx="90">
                  <c:v>15798.5</c:v>
                </c:pt>
                <c:pt idx="91">
                  <c:v>15798.5</c:v>
                </c:pt>
                <c:pt idx="92">
                  <c:v>15798.5</c:v>
                </c:pt>
                <c:pt idx="93">
                  <c:v>16048</c:v>
                </c:pt>
                <c:pt idx="94">
                  <c:v>16048</c:v>
                </c:pt>
                <c:pt idx="95">
                  <c:v>16048</c:v>
                </c:pt>
                <c:pt idx="96">
                  <c:v>16429.5</c:v>
                </c:pt>
                <c:pt idx="97">
                  <c:v>16435</c:v>
                </c:pt>
                <c:pt idx="98">
                  <c:v>16834.5</c:v>
                </c:pt>
                <c:pt idx="99">
                  <c:v>16834.5</c:v>
                </c:pt>
                <c:pt idx="100">
                  <c:v>16834.5</c:v>
                </c:pt>
                <c:pt idx="101">
                  <c:v>16871</c:v>
                </c:pt>
                <c:pt idx="102">
                  <c:v>16871</c:v>
                </c:pt>
                <c:pt idx="103">
                  <c:v>16871</c:v>
                </c:pt>
                <c:pt idx="104">
                  <c:v>17215</c:v>
                </c:pt>
                <c:pt idx="105">
                  <c:v>17215</c:v>
                </c:pt>
                <c:pt idx="106">
                  <c:v>17215</c:v>
                </c:pt>
                <c:pt idx="107">
                  <c:v>18909</c:v>
                </c:pt>
                <c:pt idx="108">
                  <c:v>19009.5</c:v>
                </c:pt>
                <c:pt idx="109">
                  <c:v>19319</c:v>
                </c:pt>
              </c:numCache>
            </c:numRef>
          </c:xVal>
          <c:yVal>
            <c:numRef>
              <c:f>Active!$K$21:$K$979</c:f>
              <c:numCache>
                <c:formatCode>General</c:formatCode>
                <c:ptCount val="959"/>
                <c:pt idx="44">
                  <c:v>1.6232000001764391E-2</c:v>
                </c:pt>
                <c:pt idx="45">
                  <c:v>1.799600000231294E-2</c:v>
                </c:pt>
                <c:pt idx="46">
                  <c:v>1.4911999998730607E-2</c:v>
                </c:pt>
                <c:pt idx="49">
                  <c:v>1.5616000004229136E-2</c:v>
                </c:pt>
                <c:pt idx="50">
                  <c:v>1.6512000001966953E-2</c:v>
                </c:pt>
                <c:pt idx="51">
                  <c:v>1.461600000038743E-2</c:v>
                </c:pt>
                <c:pt idx="53">
                  <c:v>1.37959999992745E-2</c:v>
                </c:pt>
                <c:pt idx="55">
                  <c:v>1.4390000003913883E-2</c:v>
                </c:pt>
                <c:pt idx="58">
                  <c:v>1.4328000004752539E-2</c:v>
                </c:pt>
                <c:pt idx="59">
                  <c:v>1.4879999995173421E-2</c:v>
                </c:pt>
                <c:pt idx="60">
                  <c:v>1.7894000004162081E-2</c:v>
                </c:pt>
                <c:pt idx="61">
                  <c:v>1.2623999995412305E-2</c:v>
                </c:pt>
                <c:pt idx="62">
                  <c:v>1.3308000001416076E-2</c:v>
                </c:pt>
                <c:pt idx="63">
                  <c:v>1.3318000004801434E-2</c:v>
                </c:pt>
                <c:pt idx="64">
                  <c:v>1.3387999999395106E-2</c:v>
                </c:pt>
                <c:pt idx="65">
                  <c:v>1.2735999996948522E-2</c:v>
                </c:pt>
                <c:pt idx="66">
                  <c:v>1.2735999996948522E-2</c:v>
                </c:pt>
                <c:pt idx="67">
                  <c:v>1.1775999999372289E-2</c:v>
                </c:pt>
                <c:pt idx="68">
                  <c:v>1.1795999998867046E-2</c:v>
                </c:pt>
                <c:pt idx="69">
                  <c:v>1.1866000000736676E-2</c:v>
                </c:pt>
                <c:pt idx="70">
                  <c:v>1.2055999999574851E-2</c:v>
                </c:pt>
                <c:pt idx="71">
                  <c:v>1.2192000001959968E-2</c:v>
                </c:pt>
                <c:pt idx="72">
                  <c:v>1.2703999993391335E-2</c:v>
                </c:pt>
                <c:pt idx="73">
                  <c:v>1.2232000000949483E-2</c:v>
                </c:pt>
                <c:pt idx="74">
                  <c:v>1.0760000004665926E-2</c:v>
                </c:pt>
                <c:pt idx="75">
                  <c:v>1.1180000001331791E-2</c:v>
                </c:pt>
                <c:pt idx="76">
                  <c:v>1.3020000005781185E-2</c:v>
                </c:pt>
                <c:pt idx="79">
                  <c:v>3.3902000002854038E-2</c:v>
                </c:pt>
                <c:pt idx="80">
                  <c:v>3.5122000001138076E-2</c:v>
                </c:pt>
                <c:pt idx="81">
                  <c:v>1.2896000000182539E-2</c:v>
                </c:pt>
                <c:pt idx="82">
                  <c:v>1.09119999979157E-2</c:v>
                </c:pt>
                <c:pt idx="83">
                  <c:v>1.0942000000795815E-2</c:v>
                </c:pt>
                <c:pt idx="84">
                  <c:v>1.0962000000290573E-2</c:v>
                </c:pt>
                <c:pt idx="85">
                  <c:v>9.5739999960642308E-3</c:v>
                </c:pt>
                <c:pt idx="87">
                  <c:v>8.979999998700805E-3</c:v>
                </c:pt>
                <c:pt idx="88">
                  <c:v>9.1600000014295802E-3</c:v>
                </c:pt>
                <c:pt idx="89">
                  <c:v>9.1699999975389801E-3</c:v>
                </c:pt>
                <c:pt idx="90">
                  <c:v>1.0723999999754597E-2</c:v>
                </c:pt>
                <c:pt idx="91">
                  <c:v>1.1323999999149237E-2</c:v>
                </c:pt>
                <c:pt idx="92">
                  <c:v>1.2103999993996695E-2</c:v>
                </c:pt>
                <c:pt idx="93">
                  <c:v>7.7320000054896809E-3</c:v>
                </c:pt>
                <c:pt idx="94">
                  <c:v>7.7520000049844384E-3</c:v>
                </c:pt>
                <c:pt idx="95">
                  <c:v>7.8219999995781109E-3</c:v>
                </c:pt>
                <c:pt idx="96">
                  <c:v>8.4579999966081232E-3</c:v>
                </c:pt>
                <c:pt idx="97">
                  <c:v>8.0400000006193295E-3</c:v>
                </c:pt>
                <c:pt idx="98">
                  <c:v>1.1878000004799105E-2</c:v>
                </c:pt>
                <c:pt idx="99">
                  <c:v>1.2158000005001668E-2</c:v>
                </c:pt>
                <c:pt idx="100">
                  <c:v>1.221800000348594E-2</c:v>
                </c:pt>
                <c:pt idx="101">
                  <c:v>7.6940000071772374E-3</c:v>
                </c:pt>
                <c:pt idx="102">
                  <c:v>7.90400000551017E-3</c:v>
                </c:pt>
                <c:pt idx="103">
                  <c:v>8.104000000457745E-3</c:v>
                </c:pt>
                <c:pt idx="104">
                  <c:v>6.7799997777910903E-3</c:v>
                </c:pt>
                <c:pt idx="105">
                  <c:v>6.8699999974342063E-3</c:v>
                </c:pt>
                <c:pt idx="106">
                  <c:v>6.9400000647874549E-3</c:v>
                </c:pt>
                <c:pt idx="107">
                  <c:v>2.51599994226126E-3</c:v>
                </c:pt>
                <c:pt idx="109">
                  <c:v>1.0560000009718351E-3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634-458F-AF77-59BB34C29302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Active!$F$21:$F$979</c:f>
              <c:numCache>
                <c:formatCode>General</c:formatCode>
                <c:ptCount val="959"/>
                <c:pt idx="0">
                  <c:v>-16042</c:v>
                </c:pt>
                <c:pt idx="1">
                  <c:v>-15519</c:v>
                </c:pt>
                <c:pt idx="2">
                  <c:v>-14796</c:v>
                </c:pt>
                <c:pt idx="3">
                  <c:v>-14766</c:v>
                </c:pt>
                <c:pt idx="4">
                  <c:v>-14755</c:v>
                </c:pt>
                <c:pt idx="5">
                  <c:v>-14754</c:v>
                </c:pt>
                <c:pt idx="6">
                  <c:v>-14657</c:v>
                </c:pt>
                <c:pt idx="7">
                  <c:v>-14469</c:v>
                </c:pt>
                <c:pt idx="8">
                  <c:v>-14299</c:v>
                </c:pt>
                <c:pt idx="9">
                  <c:v>-14262</c:v>
                </c:pt>
                <c:pt idx="10">
                  <c:v>-14201</c:v>
                </c:pt>
                <c:pt idx="11">
                  <c:v>-14200</c:v>
                </c:pt>
                <c:pt idx="12">
                  <c:v>-14063</c:v>
                </c:pt>
                <c:pt idx="13">
                  <c:v>-13785</c:v>
                </c:pt>
                <c:pt idx="14">
                  <c:v>-13478</c:v>
                </c:pt>
                <c:pt idx="15">
                  <c:v>-13442</c:v>
                </c:pt>
                <c:pt idx="16">
                  <c:v>-13114</c:v>
                </c:pt>
                <c:pt idx="17">
                  <c:v>-12755</c:v>
                </c:pt>
                <c:pt idx="18">
                  <c:v>0</c:v>
                </c:pt>
                <c:pt idx="19">
                  <c:v>0</c:v>
                </c:pt>
                <c:pt idx="20">
                  <c:v>10</c:v>
                </c:pt>
                <c:pt idx="21">
                  <c:v>147</c:v>
                </c:pt>
                <c:pt idx="22">
                  <c:v>166</c:v>
                </c:pt>
                <c:pt idx="23">
                  <c:v>178</c:v>
                </c:pt>
                <c:pt idx="24">
                  <c:v>278</c:v>
                </c:pt>
                <c:pt idx="25">
                  <c:v>317</c:v>
                </c:pt>
                <c:pt idx="26">
                  <c:v>1392</c:v>
                </c:pt>
                <c:pt idx="27">
                  <c:v>5449</c:v>
                </c:pt>
                <c:pt idx="28">
                  <c:v>6753</c:v>
                </c:pt>
                <c:pt idx="29">
                  <c:v>6823</c:v>
                </c:pt>
                <c:pt idx="30">
                  <c:v>7871</c:v>
                </c:pt>
                <c:pt idx="31">
                  <c:v>7962</c:v>
                </c:pt>
                <c:pt idx="32">
                  <c:v>8701</c:v>
                </c:pt>
                <c:pt idx="33">
                  <c:v>8911</c:v>
                </c:pt>
                <c:pt idx="34">
                  <c:v>9037</c:v>
                </c:pt>
                <c:pt idx="35">
                  <c:v>9147</c:v>
                </c:pt>
                <c:pt idx="36">
                  <c:v>9187</c:v>
                </c:pt>
                <c:pt idx="37">
                  <c:v>9187</c:v>
                </c:pt>
                <c:pt idx="38">
                  <c:v>9197</c:v>
                </c:pt>
                <c:pt idx="39">
                  <c:v>9502</c:v>
                </c:pt>
                <c:pt idx="40">
                  <c:v>9947</c:v>
                </c:pt>
                <c:pt idx="41">
                  <c:v>9998</c:v>
                </c:pt>
                <c:pt idx="42">
                  <c:v>10098</c:v>
                </c:pt>
                <c:pt idx="43">
                  <c:v>10333</c:v>
                </c:pt>
                <c:pt idx="44">
                  <c:v>10493</c:v>
                </c:pt>
                <c:pt idx="45">
                  <c:v>10729</c:v>
                </c:pt>
                <c:pt idx="46">
                  <c:v>10738</c:v>
                </c:pt>
                <c:pt idx="47">
                  <c:v>10767</c:v>
                </c:pt>
                <c:pt idx="48">
                  <c:v>10858</c:v>
                </c:pt>
                <c:pt idx="49">
                  <c:v>10859</c:v>
                </c:pt>
                <c:pt idx="50">
                  <c:v>10888</c:v>
                </c:pt>
                <c:pt idx="51">
                  <c:v>11134</c:v>
                </c:pt>
                <c:pt idx="52">
                  <c:v>11172</c:v>
                </c:pt>
                <c:pt idx="53">
                  <c:v>11579</c:v>
                </c:pt>
                <c:pt idx="54">
                  <c:v>11975</c:v>
                </c:pt>
                <c:pt idx="55">
                  <c:v>12022.5</c:v>
                </c:pt>
                <c:pt idx="56">
                  <c:v>12143</c:v>
                </c:pt>
                <c:pt idx="57">
                  <c:v>12380</c:v>
                </c:pt>
                <c:pt idx="58">
                  <c:v>12497</c:v>
                </c:pt>
                <c:pt idx="59">
                  <c:v>13200</c:v>
                </c:pt>
                <c:pt idx="60">
                  <c:v>13293.5</c:v>
                </c:pt>
                <c:pt idx="61">
                  <c:v>14393.5</c:v>
                </c:pt>
                <c:pt idx="62">
                  <c:v>14447</c:v>
                </c:pt>
                <c:pt idx="63">
                  <c:v>14447</c:v>
                </c:pt>
                <c:pt idx="64">
                  <c:v>14447</c:v>
                </c:pt>
                <c:pt idx="65">
                  <c:v>14514</c:v>
                </c:pt>
                <c:pt idx="66">
                  <c:v>14514</c:v>
                </c:pt>
                <c:pt idx="67">
                  <c:v>14844</c:v>
                </c:pt>
                <c:pt idx="68">
                  <c:v>14844</c:v>
                </c:pt>
                <c:pt idx="69">
                  <c:v>14844</c:v>
                </c:pt>
                <c:pt idx="70">
                  <c:v>14844</c:v>
                </c:pt>
                <c:pt idx="71">
                  <c:v>14858</c:v>
                </c:pt>
                <c:pt idx="72">
                  <c:v>14871</c:v>
                </c:pt>
                <c:pt idx="73">
                  <c:v>14893</c:v>
                </c:pt>
                <c:pt idx="74">
                  <c:v>15222.5</c:v>
                </c:pt>
                <c:pt idx="75">
                  <c:v>15222.5</c:v>
                </c:pt>
                <c:pt idx="76">
                  <c:v>15222.5</c:v>
                </c:pt>
                <c:pt idx="77">
                  <c:v>15228</c:v>
                </c:pt>
                <c:pt idx="78">
                  <c:v>15228</c:v>
                </c:pt>
                <c:pt idx="79">
                  <c:v>15228</c:v>
                </c:pt>
                <c:pt idx="80">
                  <c:v>15228</c:v>
                </c:pt>
                <c:pt idx="81">
                  <c:v>15254</c:v>
                </c:pt>
                <c:pt idx="82">
                  <c:v>15308</c:v>
                </c:pt>
                <c:pt idx="83">
                  <c:v>15308</c:v>
                </c:pt>
                <c:pt idx="84">
                  <c:v>15308</c:v>
                </c:pt>
                <c:pt idx="85">
                  <c:v>15628.5</c:v>
                </c:pt>
                <c:pt idx="86">
                  <c:v>15628.5</c:v>
                </c:pt>
                <c:pt idx="87">
                  <c:v>15705</c:v>
                </c:pt>
                <c:pt idx="88">
                  <c:v>15705</c:v>
                </c:pt>
                <c:pt idx="89">
                  <c:v>15705</c:v>
                </c:pt>
                <c:pt idx="90">
                  <c:v>15798.5</c:v>
                </c:pt>
                <c:pt idx="91">
                  <c:v>15798.5</c:v>
                </c:pt>
                <c:pt idx="92">
                  <c:v>15798.5</c:v>
                </c:pt>
                <c:pt idx="93">
                  <c:v>16048</c:v>
                </c:pt>
                <c:pt idx="94">
                  <c:v>16048</c:v>
                </c:pt>
                <c:pt idx="95">
                  <c:v>16048</c:v>
                </c:pt>
                <c:pt idx="96">
                  <c:v>16429.5</c:v>
                </c:pt>
                <c:pt idx="97">
                  <c:v>16435</c:v>
                </c:pt>
                <c:pt idx="98">
                  <c:v>16834.5</c:v>
                </c:pt>
                <c:pt idx="99">
                  <c:v>16834.5</c:v>
                </c:pt>
                <c:pt idx="100">
                  <c:v>16834.5</c:v>
                </c:pt>
                <c:pt idx="101">
                  <c:v>16871</c:v>
                </c:pt>
                <c:pt idx="102">
                  <c:v>16871</c:v>
                </c:pt>
                <c:pt idx="103">
                  <c:v>16871</c:v>
                </c:pt>
                <c:pt idx="104">
                  <c:v>17215</c:v>
                </c:pt>
                <c:pt idx="105">
                  <c:v>17215</c:v>
                </c:pt>
                <c:pt idx="106">
                  <c:v>17215</c:v>
                </c:pt>
                <c:pt idx="107">
                  <c:v>18909</c:v>
                </c:pt>
                <c:pt idx="108">
                  <c:v>19009.5</c:v>
                </c:pt>
                <c:pt idx="109">
                  <c:v>19319</c:v>
                </c:pt>
              </c:numCache>
            </c:numRef>
          </c:xVal>
          <c:yVal>
            <c:numRef>
              <c:f>Active!$L$21:$L$979</c:f>
              <c:numCache>
                <c:formatCode>General</c:formatCode>
                <c:ptCount val="95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634-458F-AF77-59BB34C29302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Active!$F$21:$F$979</c:f>
              <c:numCache>
                <c:formatCode>General</c:formatCode>
                <c:ptCount val="959"/>
                <c:pt idx="0">
                  <c:v>-16042</c:v>
                </c:pt>
                <c:pt idx="1">
                  <c:v>-15519</c:v>
                </c:pt>
                <c:pt idx="2">
                  <c:v>-14796</c:v>
                </c:pt>
                <c:pt idx="3">
                  <c:v>-14766</c:v>
                </c:pt>
                <c:pt idx="4">
                  <c:v>-14755</c:v>
                </c:pt>
                <c:pt idx="5">
                  <c:v>-14754</c:v>
                </c:pt>
                <c:pt idx="6">
                  <c:v>-14657</c:v>
                </c:pt>
                <c:pt idx="7">
                  <c:v>-14469</c:v>
                </c:pt>
                <c:pt idx="8">
                  <c:v>-14299</c:v>
                </c:pt>
                <c:pt idx="9">
                  <c:v>-14262</c:v>
                </c:pt>
                <c:pt idx="10">
                  <c:v>-14201</c:v>
                </c:pt>
                <c:pt idx="11">
                  <c:v>-14200</c:v>
                </c:pt>
                <c:pt idx="12">
                  <c:v>-14063</c:v>
                </c:pt>
                <c:pt idx="13">
                  <c:v>-13785</c:v>
                </c:pt>
                <c:pt idx="14">
                  <c:v>-13478</c:v>
                </c:pt>
                <c:pt idx="15">
                  <c:v>-13442</c:v>
                </c:pt>
                <c:pt idx="16">
                  <c:v>-13114</c:v>
                </c:pt>
                <c:pt idx="17">
                  <c:v>-12755</c:v>
                </c:pt>
                <c:pt idx="18">
                  <c:v>0</c:v>
                </c:pt>
                <c:pt idx="19">
                  <c:v>0</c:v>
                </c:pt>
                <c:pt idx="20">
                  <c:v>10</c:v>
                </c:pt>
                <c:pt idx="21">
                  <c:v>147</c:v>
                </c:pt>
                <c:pt idx="22">
                  <c:v>166</c:v>
                </c:pt>
                <c:pt idx="23">
                  <c:v>178</c:v>
                </c:pt>
                <c:pt idx="24">
                  <c:v>278</c:v>
                </c:pt>
                <c:pt idx="25">
                  <c:v>317</c:v>
                </c:pt>
                <c:pt idx="26">
                  <c:v>1392</c:v>
                </c:pt>
                <c:pt idx="27">
                  <c:v>5449</c:v>
                </c:pt>
                <c:pt idx="28">
                  <c:v>6753</c:v>
                </c:pt>
                <c:pt idx="29">
                  <c:v>6823</c:v>
                </c:pt>
                <c:pt idx="30">
                  <c:v>7871</c:v>
                </c:pt>
                <c:pt idx="31">
                  <c:v>7962</c:v>
                </c:pt>
                <c:pt idx="32">
                  <c:v>8701</c:v>
                </c:pt>
                <c:pt idx="33">
                  <c:v>8911</c:v>
                </c:pt>
                <c:pt idx="34">
                  <c:v>9037</c:v>
                </c:pt>
                <c:pt idx="35">
                  <c:v>9147</c:v>
                </c:pt>
                <c:pt idx="36">
                  <c:v>9187</c:v>
                </c:pt>
                <c:pt idx="37">
                  <c:v>9187</c:v>
                </c:pt>
                <c:pt idx="38">
                  <c:v>9197</c:v>
                </c:pt>
                <c:pt idx="39">
                  <c:v>9502</c:v>
                </c:pt>
                <c:pt idx="40">
                  <c:v>9947</c:v>
                </c:pt>
                <c:pt idx="41">
                  <c:v>9998</c:v>
                </c:pt>
                <c:pt idx="42">
                  <c:v>10098</c:v>
                </c:pt>
                <c:pt idx="43">
                  <c:v>10333</c:v>
                </c:pt>
                <c:pt idx="44">
                  <c:v>10493</c:v>
                </c:pt>
                <c:pt idx="45">
                  <c:v>10729</c:v>
                </c:pt>
                <c:pt idx="46">
                  <c:v>10738</c:v>
                </c:pt>
                <c:pt idx="47">
                  <c:v>10767</c:v>
                </c:pt>
                <c:pt idx="48">
                  <c:v>10858</c:v>
                </c:pt>
                <c:pt idx="49">
                  <c:v>10859</c:v>
                </c:pt>
                <c:pt idx="50">
                  <c:v>10888</c:v>
                </c:pt>
                <c:pt idx="51">
                  <c:v>11134</c:v>
                </c:pt>
                <c:pt idx="52">
                  <c:v>11172</c:v>
                </c:pt>
                <c:pt idx="53">
                  <c:v>11579</c:v>
                </c:pt>
                <c:pt idx="54">
                  <c:v>11975</c:v>
                </c:pt>
                <c:pt idx="55">
                  <c:v>12022.5</c:v>
                </c:pt>
                <c:pt idx="56">
                  <c:v>12143</c:v>
                </c:pt>
                <c:pt idx="57">
                  <c:v>12380</c:v>
                </c:pt>
                <c:pt idx="58">
                  <c:v>12497</c:v>
                </c:pt>
                <c:pt idx="59">
                  <c:v>13200</c:v>
                </c:pt>
                <c:pt idx="60">
                  <c:v>13293.5</c:v>
                </c:pt>
                <c:pt idx="61">
                  <c:v>14393.5</c:v>
                </c:pt>
                <c:pt idx="62">
                  <c:v>14447</c:v>
                </c:pt>
                <c:pt idx="63">
                  <c:v>14447</c:v>
                </c:pt>
                <c:pt idx="64">
                  <c:v>14447</c:v>
                </c:pt>
                <c:pt idx="65">
                  <c:v>14514</c:v>
                </c:pt>
                <c:pt idx="66">
                  <c:v>14514</c:v>
                </c:pt>
                <c:pt idx="67">
                  <c:v>14844</c:v>
                </c:pt>
                <c:pt idx="68">
                  <c:v>14844</c:v>
                </c:pt>
                <c:pt idx="69">
                  <c:v>14844</c:v>
                </c:pt>
                <c:pt idx="70">
                  <c:v>14844</c:v>
                </c:pt>
                <c:pt idx="71">
                  <c:v>14858</c:v>
                </c:pt>
                <c:pt idx="72">
                  <c:v>14871</c:v>
                </c:pt>
                <c:pt idx="73">
                  <c:v>14893</c:v>
                </c:pt>
                <c:pt idx="74">
                  <c:v>15222.5</c:v>
                </c:pt>
                <c:pt idx="75">
                  <c:v>15222.5</c:v>
                </c:pt>
                <c:pt idx="76">
                  <c:v>15222.5</c:v>
                </c:pt>
                <c:pt idx="77">
                  <c:v>15228</c:v>
                </c:pt>
                <c:pt idx="78">
                  <c:v>15228</c:v>
                </c:pt>
                <c:pt idx="79">
                  <c:v>15228</c:v>
                </c:pt>
                <c:pt idx="80">
                  <c:v>15228</c:v>
                </c:pt>
                <c:pt idx="81">
                  <c:v>15254</c:v>
                </c:pt>
                <c:pt idx="82">
                  <c:v>15308</c:v>
                </c:pt>
                <c:pt idx="83">
                  <c:v>15308</c:v>
                </c:pt>
                <c:pt idx="84">
                  <c:v>15308</c:v>
                </c:pt>
                <c:pt idx="85">
                  <c:v>15628.5</c:v>
                </c:pt>
                <c:pt idx="86">
                  <c:v>15628.5</c:v>
                </c:pt>
                <c:pt idx="87">
                  <c:v>15705</c:v>
                </c:pt>
                <c:pt idx="88">
                  <c:v>15705</c:v>
                </c:pt>
                <c:pt idx="89">
                  <c:v>15705</c:v>
                </c:pt>
                <c:pt idx="90">
                  <c:v>15798.5</c:v>
                </c:pt>
                <c:pt idx="91">
                  <c:v>15798.5</c:v>
                </c:pt>
                <c:pt idx="92">
                  <c:v>15798.5</c:v>
                </c:pt>
                <c:pt idx="93">
                  <c:v>16048</c:v>
                </c:pt>
                <c:pt idx="94">
                  <c:v>16048</c:v>
                </c:pt>
                <c:pt idx="95">
                  <c:v>16048</c:v>
                </c:pt>
                <c:pt idx="96">
                  <c:v>16429.5</c:v>
                </c:pt>
                <c:pt idx="97">
                  <c:v>16435</c:v>
                </c:pt>
                <c:pt idx="98">
                  <c:v>16834.5</c:v>
                </c:pt>
                <c:pt idx="99">
                  <c:v>16834.5</c:v>
                </c:pt>
                <c:pt idx="100">
                  <c:v>16834.5</c:v>
                </c:pt>
                <c:pt idx="101">
                  <c:v>16871</c:v>
                </c:pt>
                <c:pt idx="102">
                  <c:v>16871</c:v>
                </c:pt>
                <c:pt idx="103">
                  <c:v>16871</c:v>
                </c:pt>
                <c:pt idx="104">
                  <c:v>17215</c:v>
                </c:pt>
                <c:pt idx="105">
                  <c:v>17215</c:v>
                </c:pt>
                <c:pt idx="106">
                  <c:v>17215</c:v>
                </c:pt>
                <c:pt idx="107">
                  <c:v>18909</c:v>
                </c:pt>
                <c:pt idx="108">
                  <c:v>19009.5</c:v>
                </c:pt>
                <c:pt idx="109">
                  <c:v>19319</c:v>
                </c:pt>
              </c:numCache>
            </c:numRef>
          </c:xVal>
          <c:yVal>
            <c:numRef>
              <c:f>Active!$M$21:$M$979</c:f>
              <c:numCache>
                <c:formatCode>General</c:formatCode>
                <c:ptCount val="95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634-458F-AF77-59BB34C29302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Active!$F$21:$F$979</c:f>
              <c:numCache>
                <c:formatCode>General</c:formatCode>
                <c:ptCount val="959"/>
                <c:pt idx="0">
                  <c:v>-16042</c:v>
                </c:pt>
                <c:pt idx="1">
                  <c:v>-15519</c:v>
                </c:pt>
                <c:pt idx="2">
                  <c:v>-14796</c:v>
                </c:pt>
                <c:pt idx="3">
                  <c:v>-14766</c:v>
                </c:pt>
                <c:pt idx="4">
                  <c:v>-14755</c:v>
                </c:pt>
                <c:pt idx="5">
                  <c:v>-14754</c:v>
                </c:pt>
                <c:pt idx="6">
                  <c:v>-14657</c:v>
                </c:pt>
                <c:pt idx="7">
                  <c:v>-14469</c:v>
                </c:pt>
                <c:pt idx="8">
                  <c:v>-14299</c:v>
                </c:pt>
                <c:pt idx="9">
                  <c:v>-14262</c:v>
                </c:pt>
                <c:pt idx="10">
                  <c:v>-14201</c:v>
                </c:pt>
                <c:pt idx="11">
                  <c:v>-14200</c:v>
                </c:pt>
                <c:pt idx="12">
                  <c:v>-14063</c:v>
                </c:pt>
                <c:pt idx="13">
                  <c:v>-13785</c:v>
                </c:pt>
                <c:pt idx="14">
                  <c:v>-13478</c:v>
                </c:pt>
                <c:pt idx="15">
                  <c:v>-13442</c:v>
                </c:pt>
                <c:pt idx="16">
                  <c:v>-13114</c:v>
                </c:pt>
                <c:pt idx="17">
                  <c:v>-12755</c:v>
                </c:pt>
                <c:pt idx="18">
                  <c:v>0</c:v>
                </c:pt>
                <c:pt idx="19">
                  <c:v>0</c:v>
                </c:pt>
                <c:pt idx="20">
                  <c:v>10</c:v>
                </c:pt>
                <c:pt idx="21">
                  <c:v>147</c:v>
                </c:pt>
                <c:pt idx="22">
                  <c:v>166</c:v>
                </c:pt>
                <c:pt idx="23">
                  <c:v>178</c:v>
                </c:pt>
                <c:pt idx="24">
                  <c:v>278</c:v>
                </c:pt>
                <c:pt idx="25">
                  <c:v>317</c:v>
                </c:pt>
                <c:pt idx="26">
                  <c:v>1392</c:v>
                </c:pt>
                <c:pt idx="27">
                  <c:v>5449</c:v>
                </c:pt>
                <c:pt idx="28">
                  <c:v>6753</c:v>
                </c:pt>
                <c:pt idx="29">
                  <c:v>6823</c:v>
                </c:pt>
                <c:pt idx="30">
                  <c:v>7871</c:v>
                </c:pt>
                <c:pt idx="31">
                  <c:v>7962</c:v>
                </c:pt>
                <c:pt idx="32">
                  <c:v>8701</c:v>
                </c:pt>
                <c:pt idx="33">
                  <c:v>8911</c:v>
                </c:pt>
                <c:pt idx="34">
                  <c:v>9037</c:v>
                </c:pt>
                <c:pt idx="35">
                  <c:v>9147</c:v>
                </c:pt>
                <c:pt idx="36">
                  <c:v>9187</c:v>
                </c:pt>
                <c:pt idx="37">
                  <c:v>9187</c:v>
                </c:pt>
                <c:pt idx="38">
                  <c:v>9197</c:v>
                </c:pt>
                <c:pt idx="39">
                  <c:v>9502</c:v>
                </c:pt>
                <c:pt idx="40">
                  <c:v>9947</c:v>
                </c:pt>
                <c:pt idx="41">
                  <c:v>9998</c:v>
                </c:pt>
                <c:pt idx="42">
                  <c:v>10098</c:v>
                </c:pt>
                <c:pt idx="43">
                  <c:v>10333</c:v>
                </c:pt>
                <c:pt idx="44">
                  <c:v>10493</c:v>
                </c:pt>
                <c:pt idx="45">
                  <c:v>10729</c:v>
                </c:pt>
                <c:pt idx="46">
                  <c:v>10738</c:v>
                </c:pt>
                <c:pt idx="47">
                  <c:v>10767</c:v>
                </c:pt>
                <c:pt idx="48">
                  <c:v>10858</c:v>
                </c:pt>
                <c:pt idx="49">
                  <c:v>10859</c:v>
                </c:pt>
                <c:pt idx="50">
                  <c:v>10888</c:v>
                </c:pt>
                <c:pt idx="51">
                  <c:v>11134</c:v>
                </c:pt>
                <c:pt idx="52">
                  <c:v>11172</c:v>
                </c:pt>
                <c:pt idx="53">
                  <c:v>11579</c:v>
                </c:pt>
                <c:pt idx="54">
                  <c:v>11975</c:v>
                </c:pt>
                <c:pt idx="55">
                  <c:v>12022.5</c:v>
                </c:pt>
                <c:pt idx="56">
                  <c:v>12143</c:v>
                </c:pt>
                <c:pt idx="57">
                  <c:v>12380</c:v>
                </c:pt>
                <c:pt idx="58">
                  <c:v>12497</c:v>
                </c:pt>
                <c:pt idx="59">
                  <c:v>13200</c:v>
                </c:pt>
                <c:pt idx="60">
                  <c:v>13293.5</c:v>
                </c:pt>
                <c:pt idx="61">
                  <c:v>14393.5</c:v>
                </c:pt>
                <c:pt idx="62">
                  <c:v>14447</c:v>
                </c:pt>
                <c:pt idx="63">
                  <c:v>14447</c:v>
                </c:pt>
                <c:pt idx="64">
                  <c:v>14447</c:v>
                </c:pt>
                <c:pt idx="65">
                  <c:v>14514</c:v>
                </c:pt>
                <c:pt idx="66">
                  <c:v>14514</c:v>
                </c:pt>
                <c:pt idx="67">
                  <c:v>14844</c:v>
                </c:pt>
                <c:pt idx="68">
                  <c:v>14844</c:v>
                </c:pt>
                <c:pt idx="69">
                  <c:v>14844</c:v>
                </c:pt>
                <c:pt idx="70">
                  <c:v>14844</c:v>
                </c:pt>
                <c:pt idx="71">
                  <c:v>14858</c:v>
                </c:pt>
                <c:pt idx="72">
                  <c:v>14871</c:v>
                </c:pt>
                <c:pt idx="73">
                  <c:v>14893</c:v>
                </c:pt>
                <c:pt idx="74">
                  <c:v>15222.5</c:v>
                </c:pt>
                <c:pt idx="75">
                  <c:v>15222.5</c:v>
                </c:pt>
                <c:pt idx="76">
                  <c:v>15222.5</c:v>
                </c:pt>
                <c:pt idx="77">
                  <c:v>15228</c:v>
                </c:pt>
                <c:pt idx="78">
                  <c:v>15228</c:v>
                </c:pt>
                <c:pt idx="79">
                  <c:v>15228</c:v>
                </c:pt>
                <c:pt idx="80">
                  <c:v>15228</c:v>
                </c:pt>
                <c:pt idx="81">
                  <c:v>15254</c:v>
                </c:pt>
                <c:pt idx="82">
                  <c:v>15308</c:v>
                </c:pt>
                <c:pt idx="83">
                  <c:v>15308</c:v>
                </c:pt>
                <c:pt idx="84">
                  <c:v>15308</c:v>
                </c:pt>
                <c:pt idx="85">
                  <c:v>15628.5</c:v>
                </c:pt>
                <c:pt idx="86">
                  <c:v>15628.5</c:v>
                </c:pt>
                <c:pt idx="87">
                  <c:v>15705</c:v>
                </c:pt>
                <c:pt idx="88">
                  <c:v>15705</c:v>
                </c:pt>
                <c:pt idx="89">
                  <c:v>15705</c:v>
                </c:pt>
                <c:pt idx="90">
                  <c:v>15798.5</c:v>
                </c:pt>
                <c:pt idx="91">
                  <c:v>15798.5</c:v>
                </c:pt>
                <c:pt idx="92">
                  <c:v>15798.5</c:v>
                </c:pt>
                <c:pt idx="93">
                  <c:v>16048</c:v>
                </c:pt>
                <c:pt idx="94">
                  <c:v>16048</c:v>
                </c:pt>
                <c:pt idx="95">
                  <c:v>16048</c:v>
                </c:pt>
                <c:pt idx="96">
                  <c:v>16429.5</c:v>
                </c:pt>
                <c:pt idx="97">
                  <c:v>16435</c:v>
                </c:pt>
                <c:pt idx="98">
                  <c:v>16834.5</c:v>
                </c:pt>
                <c:pt idx="99">
                  <c:v>16834.5</c:v>
                </c:pt>
                <c:pt idx="100">
                  <c:v>16834.5</c:v>
                </c:pt>
                <c:pt idx="101">
                  <c:v>16871</c:v>
                </c:pt>
                <c:pt idx="102">
                  <c:v>16871</c:v>
                </c:pt>
                <c:pt idx="103">
                  <c:v>16871</c:v>
                </c:pt>
                <c:pt idx="104">
                  <c:v>17215</c:v>
                </c:pt>
                <c:pt idx="105">
                  <c:v>17215</c:v>
                </c:pt>
                <c:pt idx="106">
                  <c:v>17215</c:v>
                </c:pt>
                <c:pt idx="107">
                  <c:v>18909</c:v>
                </c:pt>
                <c:pt idx="108">
                  <c:v>19009.5</c:v>
                </c:pt>
                <c:pt idx="109">
                  <c:v>19319</c:v>
                </c:pt>
              </c:numCache>
            </c:numRef>
          </c:xVal>
          <c:yVal>
            <c:numRef>
              <c:f>Active!$N$21:$N$979</c:f>
              <c:numCache>
                <c:formatCode>General</c:formatCode>
                <c:ptCount val="95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634-458F-AF77-59BB34C29302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Active!$F$21:$F$979</c:f>
              <c:numCache>
                <c:formatCode>General</c:formatCode>
                <c:ptCount val="959"/>
                <c:pt idx="0">
                  <c:v>-16042</c:v>
                </c:pt>
                <c:pt idx="1">
                  <c:v>-15519</c:v>
                </c:pt>
                <c:pt idx="2">
                  <c:v>-14796</c:v>
                </c:pt>
                <c:pt idx="3">
                  <c:v>-14766</c:v>
                </c:pt>
                <c:pt idx="4">
                  <c:v>-14755</c:v>
                </c:pt>
                <c:pt idx="5">
                  <c:v>-14754</c:v>
                </c:pt>
                <c:pt idx="6">
                  <c:v>-14657</c:v>
                </c:pt>
                <c:pt idx="7">
                  <c:v>-14469</c:v>
                </c:pt>
                <c:pt idx="8">
                  <c:v>-14299</c:v>
                </c:pt>
                <c:pt idx="9">
                  <c:v>-14262</c:v>
                </c:pt>
                <c:pt idx="10">
                  <c:v>-14201</c:v>
                </c:pt>
                <c:pt idx="11">
                  <c:v>-14200</c:v>
                </c:pt>
                <c:pt idx="12">
                  <c:v>-14063</c:v>
                </c:pt>
                <c:pt idx="13">
                  <c:v>-13785</c:v>
                </c:pt>
                <c:pt idx="14">
                  <c:v>-13478</c:v>
                </c:pt>
                <c:pt idx="15">
                  <c:v>-13442</c:v>
                </c:pt>
                <c:pt idx="16">
                  <c:v>-13114</c:v>
                </c:pt>
                <c:pt idx="17">
                  <c:v>-12755</c:v>
                </c:pt>
                <c:pt idx="18">
                  <c:v>0</c:v>
                </c:pt>
                <c:pt idx="19">
                  <c:v>0</c:v>
                </c:pt>
                <c:pt idx="20">
                  <c:v>10</c:v>
                </c:pt>
                <c:pt idx="21">
                  <c:v>147</c:v>
                </c:pt>
                <c:pt idx="22">
                  <c:v>166</c:v>
                </c:pt>
                <c:pt idx="23">
                  <c:v>178</c:v>
                </c:pt>
                <c:pt idx="24">
                  <c:v>278</c:v>
                </c:pt>
                <c:pt idx="25">
                  <c:v>317</c:v>
                </c:pt>
                <c:pt idx="26">
                  <c:v>1392</c:v>
                </c:pt>
                <c:pt idx="27">
                  <c:v>5449</c:v>
                </c:pt>
                <c:pt idx="28">
                  <c:v>6753</c:v>
                </c:pt>
                <c:pt idx="29">
                  <c:v>6823</c:v>
                </c:pt>
                <c:pt idx="30">
                  <c:v>7871</c:v>
                </c:pt>
                <c:pt idx="31">
                  <c:v>7962</c:v>
                </c:pt>
                <c:pt idx="32">
                  <c:v>8701</c:v>
                </c:pt>
                <c:pt idx="33">
                  <c:v>8911</c:v>
                </c:pt>
                <c:pt idx="34">
                  <c:v>9037</c:v>
                </c:pt>
                <c:pt idx="35">
                  <c:v>9147</c:v>
                </c:pt>
                <c:pt idx="36">
                  <c:v>9187</c:v>
                </c:pt>
                <c:pt idx="37">
                  <c:v>9187</c:v>
                </c:pt>
                <c:pt idx="38">
                  <c:v>9197</c:v>
                </c:pt>
                <c:pt idx="39">
                  <c:v>9502</c:v>
                </c:pt>
                <c:pt idx="40">
                  <c:v>9947</c:v>
                </c:pt>
                <c:pt idx="41">
                  <c:v>9998</c:v>
                </c:pt>
                <c:pt idx="42">
                  <c:v>10098</c:v>
                </c:pt>
                <c:pt idx="43">
                  <c:v>10333</c:v>
                </c:pt>
                <c:pt idx="44">
                  <c:v>10493</c:v>
                </c:pt>
                <c:pt idx="45">
                  <c:v>10729</c:v>
                </c:pt>
                <c:pt idx="46">
                  <c:v>10738</c:v>
                </c:pt>
                <c:pt idx="47">
                  <c:v>10767</c:v>
                </c:pt>
                <c:pt idx="48">
                  <c:v>10858</c:v>
                </c:pt>
                <c:pt idx="49">
                  <c:v>10859</c:v>
                </c:pt>
                <c:pt idx="50">
                  <c:v>10888</c:v>
                </c:pt>
                <c:pt idx="51">
                  <c:v>11134</c:v>
                </c:pt>
                <c:pt idx="52">
                  <c:v>11172</c:v>
                </c:pt>
                <c:pt idx="53">
                  <c:v>11579</c:v>
                </c:pt>
                <c:pt idx="54">
                  <c:v>11975</c:v>
                </c:pt>
                <c:pt idx="55">
                  <c:v>12022.5</c:v>
                </c:pt>
                <c:pt idx="56">
                  <c:v>12143</c:v>
                </c:pt>
                <c:pt idx="57">
                  <c:v>12380</c:v>
                </c:pt>
                <c:pt idx="58">
                  <c:v>12497</c:v>
                </c:pt>
                <c:pt idx="59">
                  <c:v>13200</c:v>
                </c:pt>
                <c:pt idx="60">
                  <c:v>13293.5</c:v>
                </c:pt>
                <c:pt idx="61">
                  <c:v>14393.5</c:v>
                </c:pt>
                <c:pt idx="62">
                  <c:v>14447</c:v>
                </c:pt>
                <c:pt idx="63">
                  <c:v>14447</c:v>
                </c:pt>
                <c:pt idx="64">
                  <c:v>14447</c:v>
                </c:pt>
                <c:pt idx="65">
                  <c:v>14514</c:v>
                </c:pt>
                <c:pt idx="66">
                  <c:v>14514</c:v>
                </c:pt>
                <c:pt idx="67">
                  <c:v>14844</c:v>
                </c:pt>
                <c:pt idx="68">
                  <c:v>14844</c:v>
                </c:pt>
                <c:pt idx="69">
                  <c:v>14844</c:v>
                </c:pt>
                <c:pt idx="70">
                  <c:v>14844</c:v>
                </c:pt>
                <c:pt idx="71">
                  <c:v>14858</c:v>
                </c:pt>
                <c:pt idx="72">
                  <c:v>14871</c:v>
                </c:pt>
                <c:pt idx="73">
                  <c:v>14893</c:v>
                </c:pt>
                <c:pt idx="74">
                  <c:v>15222.5</c:v>
                </c:pt>
                <c:pt idx="75">
                  <c:v>15222.5</c:v>
                </c:pt>
                <c:pt idx="76">
                  <c:v>15222.5</c:v>
                </c:pt>
                <c:pt idx="77">
                  <c:v>15228</c:v>
                </c:pt>
                <c:pt idx="78">
                  <c:v>15228</c:v>
                </c:pt>
                <c:pt idx="79">
                  <c:v>15228</c:v>
                </c:pt>
                <c:pt idx="80">
                  <c:v>15228</c:v>
                </c:pt>
                <c:pt idx="81">
                  <c:v>15254</c:v>
                </c:pt>
                <c:pt idx="82">
                  <c:v>15308</c:v>
                </c:pt>
                <c:pt idx="83">
                  <c:v>15308</c:v>
                </c:pt>
                <c:pt idx="84">
                  <c:v>15308</c:v>
                </c:pt>
                <c:pt idx="85">
                  <c:v>15628.5</c:v>
                </c:pt>
                <c:pt idx="86">
                  <c:v>15628.5</c:v>
                </c:pt>
                <c:pt idx="87">
                  <c:v>15705</c:v>
                </c:pt>
                <c:pt idx="88">
                  <c:v>15705</c:v>
                </c:pt>
                <c:pt idx="89">
                  <c:v>15705</c:v>
                </c:pt>
                <c:pt idx="90">
                  <c:v>15798.5</c:v>
                </c:pt>
                <c:pt idx="91">
                  <c:v>15798.5</c:v>
                </c:pt>
                <c:pt idx="92">
                  <c:v>15798.5</c:v>
                </c:pt>
                <c:pt idx="93">
                  <c:v>16048</c:v>
                </c:pt>
                <c:pt idx="94">
                  <c:v>16048</c:v>
                </c:pt>
                <c:pt idx="95">
                  <c:v>16048</c:v>
                </c:pt>
                <c:pt idx="96">
                  <c:v>16429.5</c:v>
                </c:pt>
                <c:pt idx="97">
                  <c:v>16435</c:v>
                </c:pt>
                <c:pt idx="98">
                  <c:v>16834.5</c:v>
                </c:pt>
                <c:pt idx="99">
                  <c:v>16834.5</c:v>
                </c:pt>
                <c:pt idx="100">
                  <c:v>16834.5</c:v>
                </c:pt>
                <c:pt idx="101">
                  <c:v>16871</c:v>
                </c:pt>
                <c:pt idx="102">
                  <c:v>16871</c:v>
                </c:pt>
                <c:pt idx="103">
                  <c:v>16871</c:v>
                </c:pt>
                <c:pt idx="104">
                  <c:v>17215</c:v>
                </c:pt>
                <c:pt idx="105">
                  <c:v>17215</c:v>
                </c:pt>
                <c:pt idx="106">
                  <c:v>17215</c:v>
                </c:pt>
                <c:pt idx="107">
                  <c:v>18909</c:v>
                </c:pt>
                <c:pt idx="108">
                  <c:v>19009.5</c:v>
                </c:pt>
                <c:pt idx="109">
                  <c:v>19319</c:v>
                </c:pt>
              </c:numCache>
            </c:numRef>
          </c:xVal>
          <c:yVal>
            <c:numRef>
              <c:f>Active!$O$21:$O$979</c:f>
              <c:numCache>
                <c:formatCode>General</c:formatCode>
                <c:ptCount val="959"/>
                <c:pt idx="0">
                  <c:v>0.22023843854513675</c:v>
                </c:pt>
                <c:pt idx="1">
                  <c:v>0.21677026826604273</c:v>
                </c:pt>
                <c:pt idx="2">
                  <c:v>0.21197583784197971</c:v>
                </c:pt>
                <c:pt idx="3">
                  <c:v>0.21177689882023437</c:v>
                </c:pt>
                <c:pt idx="4">
                  <c:v>0.21170395451226107</c:v>
                </c:pt>
                <c:pt idx="5">
                  <c:v>0.21169732321153623</c:v>
                </c:pt>
                <c:pt idx="6">
                  <c:v>0.21105408704122625</c:v>
                </c:pt>
                <c:pt idx="7">
                  <c:v>0.20980740250495536</c:v>
                </c:pt>
                <c:pt idx="8">
                  <c:v>0.20868008138173169</c:v>
                </c:pt>
                <c:pt idx="9">
                  <c:v>0.20843472325491241</c:v>
                </c:pt>
                <c:pt idx="10">
                  <c:v>0.20803021391069687</c:v>
                </c:pt>
                <c:pt idx="11">
                  <c:v>0.20802358260997203</c:v>
                </c:pt>
                <c:pt idx="12">
                  <c:v>0.20711509441066822</c:v>
                </c:pt>
                <c:pt idx="13">
                  <c:v>0.2052715928091613</c:v>
                </c:pt>
                <c:pt idx="14">
                  <c:v>0.20323578348663385</c:v>
                </c:pt>
                <c:pt idx="15">
                  <c:v>0.20299705666053941</c:v>
                </c:pt>
                <c:pt idx="16">
                  <c:v>0.20082199002279022</c:v>
                </c:pt>
                <c:pt idx="17">
                  <c:v>0.19844135306257082</c:v>
                </c:pt>
                <c:pt idx="18">
                  <c:v>0.11385911231717122</c:v>
                </c:pt>
                <c:pt idx="19">
                  <c:v>0.11385911231717122</c:v>
                </c:pt>
                <c:pt idx="20">
                  <c:v>0.11379279930992277</c:v>
                </c:pt>
                <c:pt idx="21">
                  <c:v>0.11288431111061899</c:v>
                </c:pt>
                <c:pt idx="22">
                  <c:v>0.11275831639684693</c:v>
                </c:pt>
                <c:pt idx="23">
                  <c:v>0.11267874078814878</c:v>
                </c:pt>
                <c:pt idx="24">
                  <c:v>0.11201561071566428</c:v>
                </c:pt>
                <c:pt idx="25">
                  <c:v>0.11175698998739532</c:v>
                </c:pt>
                <c:pt idx="26">
                  <c:v>0.1046283417081868</c:v>
                </c:pt>
                <c:pt idx="27">
                  <c:v>7.7725154667490123E-2</c:v>
                </c:pt>
                <c:pt idx="28">
                  <c:v>6.9077938522292076E-2</c:v>
                </c:pt>
                <c:pt idx="29">
                  <c:v>6.8613747471552911E-2</c:v>
                </c:pt>
                <c:pt idx="30">
                  <c:v>6.166414431191522E-2</c:v>
                </c:pt>
                <c:pt idx="31">
                  <c:v>6.1060695945954313E-2</c:v>
                </c:pt>
                <c:pt idx="32">
                  <c:v>5.6160164710293767E-2</c:v>
                </c:pt>
                <c:pt idx="33">
                  <c:v>5.4767591558076291E-2</c:v>
                </c:pt>
                <c:pt idx="34">
                  <c:v>5.3932047666745801E-2</c:v>
                </c:pt>
                <c:pt idx="35">
                  <c:v>5.3202604587012842E-2</c:v>
                </c:pt>
                <c:pt idx="36">
                  <c:v>5.2937352558019034E-2</c:v>
                </c:pt>
                <c:pt idx="37">
                  <c:v>5.2937352558019034E-2</c:v>
                </c:pt>
                <c:pt idx="38">
                  <c:v>5.2871039550770584E-2</c:v>
                </c:pt>
                <c:pt idx="39">
                  <c:v>5.0848492829692823E-2</c:v>
                </c:pt>
                <c:pt idx="40">
                  <c:v>4.7897564007136739E-2</c:v>
                </c:pt>
                <c:pt idx="41">
                  <c:v>4.7559367670169633E-2</c:v>
                </c:pt>
                <c:pt idx="42">
                  <c:v>4.6896237597685131E-2</c:v>
                </c:pt>
                <c:pt idx="43">
                  <c:v>4.5337881927346516E-2</c:v>
                </c:pt>
                <c:pt idx="44">
                  <c:v>4.4276873811371298E-2</c:v>
                </c:pt>
                <c:pt idx="45">
                  <c:v>4.2711886840307856E-2</c:v>
                </c:pt>
                <c:pt idx="46">
                  <c:v>4.2652205133784246E-2</c:v>
                </c:pt>
                <c:pt idx="47">
                  <c:v>4.2459897412763736E-2</c:v>
                </c:pt>
                <c:pt idx="48">
                  <c:v>4.1856449046802829E-2</c:v>
                </c:pt>
                <c:pt idx="49">
                  <c:v>4.1849817746077989E-2</c:v>
                </c:pt>
                <c:pt idx="50">
                  <c:v>4.1657510025057479E-2</c:v>
                </c:pt>
                <c:pt idx="51">
                  <c:v>4.0026210046745572E-2</c:v>
                </c:pt>
                <c:pt idx="52">
                  <c:v>3.9774220619201453E-2</c:v>
                </c:pt>
                <c:pt idx="53">
                  <c:v>3.7075281224189488E-2</c:v>
                </c:pt>
                <c:pt idx="54">
                  <c:v>3.4449286137150814E-2</c:v>
                </c:pt>
                <c:pt idx="55">
                  <c:v>3.4134299352720679E-2</c:v>
                </c:pt>
                <c:pt idx="56">
                  <c:v>3.3335227615376842E-2</c:v>
                </c:pt>
                <c:pt idx="57">
                  <c:v>3.1763609343588545E-2</c:v>
                </c:pt>
                <c:pt idx="58">
                  <c:v>3.0987747158781664E-2</c:v>
                </c:pt>
                <c:pt idx="59">
                  <c:v>2.6325942749215542E-2</c:v>
                </c:pt>
                <c:pt idx="60">
                  <c:v>2.5705916131442519E-2</c:v>
                </c:pt>
                <c:pt idx="61">
                  <c:v>1.8411485334112881E-2</c:v>
                </c:pt>
                <c:pt idx="62">
                  <c:v>1.8056710745333659E-2</c:v>
                </c:pt>
                <c:pt idx="63">
                  <c:v>1.8056710745333659E-2</c:v>
                </c:pt>
                <c:pt idx="64">
                  <c:v>1.8056710745333659E-2</c:v>
                </c:pt>
                <c:pt idx="65">
                  <c:v>1.7612413596769044E-2</c:v>
                </c:pt>
                <c:pt idx="66">
                  <c:v>1.7612413596769044E-2</c:v>
                </c:pt>
                <c:pt idx="67">
                  <c:v>1.5424084357570145E-2</c:v>
                </c:pt>
                <c:pt idx="68">
                  <c:v>1.5424084357570145E-2</c:v>
                </c:pt>
                <c:pt idx="69">
                  <c:v>1.5424084357570145E-2</c:v>
                </c:pt>
                <c:pt idx="70">
                  <c:v>1.5424084357570145E-2</c:v>
                </c:pt>
                <c:pt idx="71">
                  <c:v>1.5331246147422317E-2</c:v>
                </c:pt>
                <c:pt idx="72">
                  <c:v>1.524503923799933E-2</c:v>
                </c:pt>
                <c:pt idx="73">
                  <c:v>1.5099150622052734E-2</c:v>
                </c:pt>
                <c:pt idx="74">
                  <c:v>1.2914137033216269E-2</c:v>
                </c:pt>
                <c:pt idx="75">
                  <c:v>1.2914137033216269E-2</c:v>
                </c:pt>
                <c:pt idx="76">
                  <c:v>1.2914137033216269E-2</c:v>
                </c:pt>
                <c:pt idx="77">
                  <c:v>1.2877664879229617E-2</c:v>
                </c:pt>
                <c:pt idx="78">
                  <c:v>1.2877664879229617E-2</c:v>
                </c:pt>
                <c:pt idx="79">
                  <c:v>1.2877664879229617E-2</c:v>
                </c:pt>
                <c:pt idx="80">
                  <c:v>1.2877664879229617E-2</c:v>
                </c:pt>
                <c:pt idx="81">
                  <c:v>1.2705251060383643E-2</c:v>
                </c:pt>
                <c:pt idx="82">
                  <c:v>1.2347160821242015E-2</c:v>
                </c:pt>
                <c:pt idx="83">
                  <c:v>1.2347160821242015E-2</c:v>
                </c:pt>
                <c:pt idx="84">
                  <c:v>1.2347160821242015E-2</c:v>
                </c:pt>
                <c:pt idx="85">
                  <c:v>1.0221828938929145E-2</c:v>
                </c:pt>
                <c:pt idx="86">
                  <c:v>1.0221828938929145E-2</c:v>
                </c:pt>
                <c:pt idx="87">
                  <c:v>9.7145344334785E-3</c:v>
                </c:pt>
                <c:pt idx="88">
                  <c:v>9.7145344334785E-3</c:v>
                </c:pt>
                <c:pt idx="89">
                  <c:v>9.7145344334785E-3</c:v>
                </c:pt>
                <c:pt idx="90">
                  <c:v>9.0945078157054771E-3</c:v>
                </c:pt>
                <c:pt idx="91">
                  <c:v>9.0945078157054771E-3</c:v>
                </c:pt>
                <c:pt idx="92">
                  <c:v>9.0945078157054771E-3</c:v>
                </c:pt>
                <c:pt idx="93">
                  <c:v>7.4399982848566137E-3</c:v>
                </c:pt>
                <c:pt idx="94">
                  <c:v>7.4399982848566137E-3</c:v>
                </c:pt>
                <c:pt idx="95">
                  <c:v>7.4399982848566137E-3</c:v>
                </c:pt>
                <c:pt idx="96">
                  <c:v>4.9101570583282017E-3</c:v>
                </c:pt>
                <c:pt idx="97">
                  <c:v>4.8736849043415492E-3</c:v>
                </c:pt>
                <c:pt idx="98">
                  <c:v>2.2244802647659323E-3</c:v>
                </c:pt>
                <c:pt idx="99">
                  <c:v>2.2244802647659323E-3</c:v>
                </c:pt>
                <c:pt idx="100">
                  <c:v>2.2244802647659323E-3</c:v>
                </c:pt>
                <c:pt idx="101">
                  <c:v>1.9824377883090744E-3</c:v>
                </c:pt>
                <c:pt idx="102">
                  <c:v>1.9824377883090744E-3</c:v>
                </c:pt>
                <c:pt idx="103">
                  <c:v>1.9824377883090744E-3</c:v>
                </c:pt>
                <c:pt idx="104">
                  <c:v>-2.9872966103763887E-4</c:v>
                </c:pt>
                <c:pt idx="105">
                  <c:v>-2.9872966103763887E-4</c:v>
                </c:pt>
                <c:pt idx="106">
                  <c:v>-2.9872966103763887E-4</c:v>
                </c:pt>
                <c:pt idx="107">
                  <c:v>-1.1532153088925301E-2</c:v>
                </c:pt>
                <c:pt idx="108">
                  <c:v>-1.2198598811772238E-2</c:v>
                </c:pt>
                <c:pt idx="109">
                  <c:v>-1.4250986386111802E-2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634-458F-AF77-59BB34C29302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Active!$F$21:$F$979</c:f>
              <c:numCache>
                <c:formatCode>General</c:formatCode>
                <c:ptCount val="959"/>
                <c:pt idx="0">
                  <c:v>-16042</c:v>
                </c:pt>
                <c:pt idx="1">
                  <c:v>-15519</c:v>
                </c:pt>
                <c:pt idx="2">
                  <c:v>-14796</c:v>
                </c:pt>
                <c:pt idx="3">
                  <c:v>-14766</c:v>
                </c:pt>
                <c:pt idx="4">
                  <c:v>-14755</c:v>
                </c:pt>
                <c:pt idx="5">
                  <c:v>-14754</c:v>
                </c:pt>
                <c:pt idx="6">
                  <c:v>-14657</c:v>
                </c:pt>
                <c:pt idx="7">
                  <c:v>-14469</c:v>
                </c:pt>
                <c:pt idx="8">
                  <c:v>-14299</c:v>
                </c:pt>
                <c:pt idx="9">
                  <c:v>-14262</c:v>
                </c:pt>
                <c:pt idx="10">
                  <c:v>-14201</c:v>
                </c:pt>
                <c:pt idx="11">
                  <c:v>-14200</c:v>
                </c:pt>
                <c:pt idx="12">
                  <c:v>-14063</c:v>
                </c:pt>
                <c:pt idx="13">
                  <c:v>-13785</c:v>
                </c:pt>
                <c:pt idx="14">
                  <c:v>-13478</c:v>
                </c:pt>
                <c:pt idx="15">
                  <c:v>-13442</c:v>
                </c:pt>
                <c:pt idx="16">
                  <c:v>-13114</c:v>
                </c:pt>
                <c:pt idx="17">
                  <c:v>-12755</c:v>
                </c:pt>
                <c:pt idx="18">
                  <c:v>0</c:v>
                </c:pt>
                <c:pt idx="19">
                  <c:v>0</c:v>
                </c:pt>
                <c:pt idx="20">
                  <c:v>10</c:v>
                </c:pt>
                <c:pt idx="21">
                  <c:v>147</c:v>
                </c:pt>
                <c:pt idx="22">
                  <c:v>166</c:v>
                </c:pt>
                <c:pt idx="23">
                  <c:v>178</c:v>
                </c:pt>
                <c:pt idx="24">
                  <c:v>278</c:v>
                </c:pt>
                <c:pt idx="25">
                  <c:v>317</c:v>
                </c:pt>
                <c:pt idx="26">
                  <c:v>1392</c:v>
                </c:pt>
                <c:pt idx="27">
                  <c:v>5449</c:v>
                </c:pt>
                <c:pt idx="28">
                  <c:v>6753</c:v>
                </c:pt>
                <c:pt idx="29">
                  <c:v>6823</c:v>
                </c:pt>
                <c:pt idx="30">
                  <c:v>7871</c:v>
                </c:pt>
                <c:pt idx="31">
                  <c:v>7962</c:v>
                </c:pt>
                <c:pt idx="32">
                  <c:v>8701</c:v>
                </c:pt>
                <c:pt idx="33">
                  <c:v>8911</c:v>
                </c:pt>
                <c:pt idx="34">
                  <c:v>9037</c:v>
                </c:pt>
                <c:pt idx="35">
                  <c:v>9147</c:v>
                </c:pt>
                <c:pt idx="36">
                  <c:v>9187</c:v>
                </c:pt>
                <c:pt idx="37">
                  <c:v>9187</c:v>
                </c:pt>
                <c:pt idx="38">
                  <c:v>9197</c:v>
                </c:pt>
                <c:pt idx="39">
                  <c:v>9502</c:v>
                </c:pt>
                <c:pt idx="40">
                  <c:v>9947</c:v>
                </c:pt>
                <c:pt idx="41">
                  <c:v>9998</c:v>
                </c:pt>
                <c:pt idx="42">
                  <c:v>10098</c:v>
                </c:pt>
                <c:pt idx="43">
                  <c:v>10333</c:v>
                </c:pt>
                <c:pt idx="44">
                  <c:v>10493</c:v>
                </c:pt>
                <c:pt idx="45">
                  <c:v>10729</c:v>
                </c:pt>
                <c:pt idx="46">
                  <c:v>10738</c:v>
                </c:pt>
                <c:pt idx="47">
                  <c:v>10767</c:v>
                </c:pt>
                <c:pt idx="48">
                  <c:v>10858</c:v>
                </c:pt>
                <c:pt idx="49">
                  <c:v>10859</c:v>
                </c:pt>
                <c:pt idx="50">
                  <c:v>10888</c:v>
                </c:pt>
                <c:pt idx="51">
                  <c:v>11134</c:v>
                </c:pt>
                <c:pt idx="52">
                  <c:v>11172</c:v>
                </c:pt>
                <c:pt idx="53">
                  <c:v>11579</c:v>
                </c:pt>
                <c:pt idx="54">
                  <c:v>11975</c:v>
                </c:pt>
                <c:pt idx="55">
                  <c:v>12022.5</c:v>
                </c:pt>
                <c:pt idx="56">
                  <c:v>12143</c:v>
                </c:pt>
                <c:pt idx="57">
                  <c:v>12380</c:v>
                </c:pt>
                <c:pt idx="58">
                  <c:v>12497</c:v>
                </c:pt>
                <c:pt idx="59">
                  <c:v>13200</c:v>
                </c:pt>
                <c:pt idx="60">
                  <c:v>13293.5</c:v>
                </c:pt>
                <c:pt idx="61">
                  <c:v>14393.5</c:v>
                </c:pt>
                <c:pt idx="62">
                  <c:v>14447</c:v>
                </c:pt>
                <c:pt idx="63">
                  <c:v>14447</c:v>
                </c:pt>
                <c:pt idx="64">
                  <c:v>14447</c:v>
                </c:pt>
                <c:pt idx="65">
                  <c:v>14514</c:v>
                </c:pt>
                <c:pt idx="66">
                  <c:v>14514</c:v>
                </c:pt>
                <c:pt idx="67">
                  <c:v>14844</c:v>
                </c:pt>
                <c:pt idx="68">
                  <c:v>14844</c:v>
                </c:pt>
                <c:pt idx="69">
                  <c:v>14844</c:v>
                </c:pt>
                <c:pt idx="70">
                  <c:v>14844</c:v>
                </c:pt>
                <c:pt idx="71">
                  <c:v>14858</c:v>
                </c:pt>
                <c:pt idx="72">
                  <c:v>14871</c:v>
                </c:pt>
                <c:pt idx="73">
                  <c:v>14893</c:v>
                </c:pt>
                <c:pt idx="74">
                  <c:v>15222.5</c:v>
                </c:pt>
                <c:pt idx="75">
                  <c:v>15222.5</c:v>
                </c:pt>
                <c:pt idx="76">
                  <c:v>15222.5</c:v>
                </c:pt>
                <c:pt idx="77">
                  <c:v>15228</c:v>
                </c:pt>
                <c:pt idx="78">
                  <c:v>15228</c:v>
                </c:pt>
                <c:pt idx="79">
                  <c:v>15228</c:v>
                </c:pt>
                <c:pt idx="80">
                  <c:v>15228</c:v>
                </c:pt>
                <c:pt idx="81">
                  <c:v>15254</c:v>
                </c:pt>
                <c:pt idx="82">
                  <c:v>15308</c:v>
                </c:pt>
                <c:pt idx="83">
                  <c:v>15308</c:v>
                </c:pt>
                <c:pt idx="84">
                  <c:v>15308</c:v>
                </c:pt>
                <c:pt idx="85">
                  <c:v>15628.5</c:v>
                </c:pt>
                <c:pt idx="86">
                  <c:v>15628.5</c:v>
                </c:pt>
                <c:pt idx="87">
                  <c:v>15705</c:v>
                </c:pt>
                <c:pt idx="88">
                  <c:v>15705</c:v>
                </c:pt>
                <c:pt idx="89">
                  <c:v>15705</c:v>
                </c:pt>
                <c:pt idx="90">
                  <c:v>15798.5</c:v>
                </c:pt>
                <c:pt idx="91">
                  <c:v>15798.5</c:v>
                </c:pt>
                <c:pt idx="92">
                  <c:v>15798.5</c:v>
                </c:pt>
                <c:pt idx="93">
                  <c:v>16048</c:v>
                </c:pt>
                <c:pt idx="94">
                  <c:v>16048</c:v>
                </c:pt>
                <c:pt idx="95">
                  <c:v>16048</c:v>
                </c:pt>
                <c:pt idx="96">
                  <c:v>16429.5</c:v>
                </c:pt>
                <c:pt idx="97">
                  <c:v>16435</c:v>
                </c:pt>
                <c:pt idx="98">
                  <c:v>16834.5</c:v>
                </c:pt>
                <c:pt idx="99">
                  <c:v>16834.5</c:v>
                </c:pt>
                <c:pt idx="100">
                  <c:v>16834.5</c:v>
                </c:pt>
                <c:pt idx="101">
                  <c:v>16871</c:v>
                </c:pt>
                <c:pt idx="102">
                  <c:v>16871</c:v>
                </c:pt>
                <c:pt idx="103">
                  <c:v>16871</c:v>
                </c:pt>
                <c:pt idx="104">
                  <c:v>17215</c:v>
                </c:pt>
                <c:pt idx="105">
                  <c:v>17215</c:v>
                </c:pt>
                <c:pt idx="106">
                  <c:v>17215</c:v>
                </c:pt>
                <c:pt idx="107">
                  <c:v>18909</c:v>
                </c:pt>
                <c:pt idx="108">
                  <c:v>19009.5</c:v>
                </c:pt>
                <c:pt idx="109">
                  <c:v>19319</c:v>
                </c:pt>
              </c:numCache>
            </c:numRef>
          </c:xVal>
          <c:yVal>
            <c:numRef>
              <c:f>Active!$U$21:$U$979</c:f>
              <c:numCache>
                <c:formatCode>General</c:formatCode>
                <c:ptCount val="959"/>
                <c:pt idx="77">
                  <c:v>-0.15271799999754876</c:v>
                </c:pt>
                <c:pt idx="78">
                  <c:v>-0.15174799999658717</c:v>
                </c:pt>
                <c:pt idx="108">
                  <c:v>-9.6522000007098541E-2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E634-458F-AF77-59BB34C293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0909392"/>
        <c:axId val="1"/>
      </c:scatterChart>
      <c:valAx>
        <c:axId val="660909392"/>
        <c:scaling>
          <c:orientation val="minMax"/>
          <c:min val="5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167215166215675"/>
              <c:y val="0.8348935822274552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in val="-0.0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535603715170282E-2"/>
              <c:y val="0.3676022272916820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6090939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7647075075367899"/>
          <c:y val="0.91900605882208652"/>
          <c:w val="0.7306506423539163"/>
          <c:h val="6.230562301207676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DK Per - O-C Diagr.</a:t>
            </a:r>
          </a:p>
        </c:rich>
      </c:tx>
      <c:layout>
        <c:manualLayout>
          <c:xMode val="edge"/>
          <c:yMode val="edge"/>
          <c:x val="0.3848531684698609"/>
          <c:y val="3.41614906832298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01236476043277"/>
          <c:y val="0.14906854902912253"/>
          <c:w val="0.81298299845440491"/>
          <c:h val="0.62422454905945057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Active!$F$21:$F$979</c:f>
              <c:numCache>
                <c:formatCode>General</c:formatCode>
                <c:ptCount val="959"/>
                <c:pt idx="0">
                  <c:v>-16042</c:v>
                </c:pt>
                <c:pt idx="1">
                  <c:v>-15519</c:v>
                </c:pt>
                <c:pt idx="2">
                  <c:v>-14796</c:v>
                </c:pt>
                <c:pt idx="3">
                  <c:v>-14766</c:v>
                </c:pt>
                <c:pt idx="4">
                  <c:v>-14755</c:v>
                </c:pt>
                <c:pt idx="5">
                  <c:v>-14754</c:v>
                </c:pt>
                <c:pt idx="6">
                  <c:v>-14657</c:v>
                </c:pt>
                <c:pt idx="7">
                  <c:v>-14469</c:v>
                </c:pt>
                <c:pt idx="8">
                  <c:v>-14299</c:v>
                </c:pt>
                <c:pt idx="9">
                  <c:v>-14262</c:v>
                </c:pt>
                <c:pt idx="10">
                  <c:v>-14201</c:v>
                </c:pt>
                <c:pt idx="11">
                  <c:v>-14200</c:v>
                </c:pt>
                <c:pt idx="12">
                  <c:v>-14063</c:v>
                </c:pt>
                <c:pt idx="13">
                  <c:v>-13785</c:v>
                </c:pt>
                <c:pt idx="14">
                  <c:v>-13478</c:v>
                </c:pt>
                <c:pt idx="15">
                  <c:v>-13442</c:v>
                </c:pt>
                <c:pt idx="16">
                  <c:v>-13114</c:v>
                </c:pt>
                <c:pt idx="17">
                  <c:v>-12755</c:v>
                </c:pt>
                <c:pt idx="18">
                  <c:v>0</c:v>
                </c:pt>
                <c:pt idx="19">
                  <c:v>0</c:v>
                </c:pt>
                <c:pt idx="20">
                  <c:v>10</c:v>
                </c:pt>
                <c:pt idx="21">
                  <c:v>147</c:v>
                </c:pt>
                <c:pt idx="22">
                  <c:v>166</c:v>
                </c:pt>
                <c:pt idx="23">
                  <c:v>178</c:v>
                </c:pt>
                <c:pt idx="24">
                  <c:v>278</c:v>
                </c:pt>
                <c:pt idx="25">
                  <c:v>317</c:v>
                </c:pt>
                <c:pt idx="26">
                  <c:v>1392</c:v>
                </c:pt>
                <c:pt idx="27">
                  <c:v>5449</c:v>
                </c:pt>
                <c:pt idx="28">
                  <c:v>6753</c:v>
                </c:pt>
                <c:pt idx="29">
                  <c:v>6823</c:v>
                </c:pt>
                <c:pt idx="30">
                  <c:v>7871</c:v>
                </c:pt>
                <c:pt idx="31">
                  <c:v>7962</c:v>
                </c:pt>
                <c:pt idx="32">
                  <c:v>8701</c:v>
                </c:pt>
                <c:pt idx="33">
                  <c:v>8911</c:v>
                </c:pt>
                <c:pt idx="34">
                  <c:v>9037</c:v>
                </c:pt>
                <c:pt idx="35">
                  <c:v>9147</c:v>
                </c:pt>
                <c:pt idx="36">
                  <c:v>9187</c:v>
                </c:pt>
                <c:pt idx="37">
                  <c:v>9187</c:v>
                </c:pt>
                <c:pt idx="38">
                  <c:v>9197</c:v>
                </c:pt>
                <c:pt idx="39">
                  <c:v>9502</c:v>
                </c:pt>
                <c:pt idx="40">
                  <c:v>9947</c:v>
                </c:pt>
                <c:pt idx="41">
                  <c:v>9998</c:v>
                </c:pt>
                <c:pt idx="42">
                  <c:v>10098</c:v>
                </c:pt>
                <c:pt idx="43">
                  <c:v>10333</c:v>
                </c:pt>
                <c:pt idx="44">
                  <c:v>10493</c:v>
                </c:pt>
                <c:pt idx="45">
                  <c:v>10729</c:v>
                </c:pt>
                <c:pt idx="46">
                  <c:v>10738</c:v>
                </c:pt>
                <c:pt idx="47">
                  <c:v>10767</c:v>
                </c:pt>
                <c:pt idx="48">
                  <c:v>10858</c:v>
                </c:pt>
                <c:pt idx="49">
                  <c:v>10859</c:v>
                </c:pt>
                <c:pt idx="50">
                  <c:v>10888</c:v>
                </c:pt>
                <c:pt idx="51">
                  <c:v>11134</c:v>
                </c:pt>
                <c:pt idx="52">
                  <c:v>11172</c:v>
                </c:pt>
                <c:pt idx="53">
                  <c:v>11579</c:v>
                </c:pt>
                <c:pt idx="54">
                  <c:v>11975</c:v>
                </c:pt>
                <c:pt idx="55">
                  <c:v>12022.5</c:v>
                </c:pt>
                <c:pt idx="56">
                  <c:v>12143</c:v>
                </c:pt>
                <c:pt idx="57">
                  <c:v>12380</c:v>
                </c:pt>
                <c:pt idx="58">
                  <c:v>12497</c:v>
                </c:pt>
                <c:pt idx="59">
                  <c:v>13200</c:v>
                </c:pt>
                <c:pt idx="60">
                  <c:v>13293.5</c:v>
                </c:pt>
                <c:pt idx="61">
                  <c:v>14393.5</c:v>
                </c:pt>
                <c:pt idx="62">
                  <c:v>14447</c:v>
                </c:pt>
                <c:pt idx="63">
                  <c:v>14447</c:v>
                </c:pt>
                <c:pt idx="64">
                  <c:v>14447</c:v>
                </c:pt>
                <c:pt idx="65">
                  <c:v>14514</c:v>
                </c:pt>
                <c:pt idx="66">
                  <c:v>14514</c:v>
                </c:pt>
                <c:pt idx="67">
                  <c:v>14844</c:v>
                </c:pt>
                <c:pt idx="68">
                  <c:v>14844</c:v>
                </c:pt>
                <c:pt idx="69">
                  <c:v>14844</c:v>
                </c:pt>
                <c:pt idx="70">
                  <c:v>14844</c:v>
                </c:pt>
                <c:pt idx="71">
                  <c:v>14858</c:v>
                </c:pt>
                <c:pt idx="72">
                  <c:v>14871</c:v>
                </c:pt>
                <c:pt idx="73">
                  <c:v>14893</c:v>
                </c:pt>
                <c:pt idx="74">
                  <c:v>15222.5</c:v>
                </c:pt>
                <c:pt idx="75">
                  <c:v>15222.5</c:v>
                </c:pt>
                <c:pt idx="76">
                  <c:v>15222.5</c:v>
                </c:pt>
                <c:pt idx="77">
                  <c:v>15228</c:v>
                </c:pt>
                <c:pt idx="78">
                  <c:v>15228</c:v>
                </c:pt>
                <c:pt idx="79">
                  <c:v>15228</c:v>
                </c:pt>
                <c:pt idx="80">
                  <c:v>15228</c:v>
                </c:pt>
                <c:pt idx="81">
                  <c:v>15254</c:v>
                </c:pt>
                <c:pt idx="82">
                  <c:v>15308</c:v>
                </c:pt>
                <c:pt idx="83">
                  <c:v>15308</c:v>
                </c:pt>
                <c:pt idx="84">
                  <c:v>15308</c:v>
                </c:pt>
                <c:pt idx="85">
                  <c:v>15628.5</c:v>
                </c:pt>
                <c:pt idx="86">
                  <c:v>15628.5</c:v>
                </c:pt>
                <c:pt idx="87">
                  <c:v>15705</c:v>
                </c:pt>
                <c:pt idx="88">
                  <c:v>15705</c:v>
                </c:pt>
                <c:pt idx="89">
                  <c:v>15705</c:v>
                </c:pt>
                <c:pt idx="90">
                  <c:v>15798.5</c:v>
                </c:pt>
                <c:pt idx="91">
                  <c:v>15798.5</c:v>
                </c:pt>
                <c:pt idx="92">
                  <c:v>15798.5</c:v>
                </c:pt>
                <c:pt idx="93">
                  <c:v>16048</c:v>
                </c:pt>
                <c:pt idx="94">
                  <c:v>16048</c:v>
                </c:pt>
                <c:pt idx="95">
                  <c:v>16048</c:v>
                </c:pt>
                <c:pt idx="96">
                  <c:v>16429.5</c:v>
                </c:pt>
                <c:pt idx="97">
                  <c:v>16435</c:v>
                </c:pt>
                <c:pt idx="98">
                  <c:v>16834.5</c:v>
                </c:pt>
                <c:pt idx="99">
                  <c:v>16834.5</c:v>
                </c:pt>
                <c:pt idx="100">
                  <c:v>16834.5</c:v>
                </c:pt>
                <c:pt idx="101">
                  <c:v>16871</c:v>
                </c:pt>
                <c:pt idx="102">
                  <c:v>16871</c:v>
                </c:pt>
                <c:pt idx="103">
                  <c:v>16871</c:v>
                </c:pt>
                <c:pt idx="104">
                  <c:v>17215</c:v>
                </c:pt>
                <c:pt idx="105">
                  <c:v>17215</c:v>
                </c:pt>
                <c:pt idx="106">
                  <c:v>17215</c:v>
                </c:pt>
                <c:pt idx="107">
                  <c:v>18909</c:v>
                </c:pt>
                <c:pt idx="108">
                  <c:v>19009.5</c:v>
                </c:pt>
                <c:pt idx="109">
                  <c:v>19319</c:v>
                </c:pt>
              </c:numCache>
            </c:numRef>
          </c:xVal>
          <c:yVal>
            <c:numRef>
              <c:f>Active!$H$21:$H$979</c:f>
              <c:numCache>
                <c:formatCode>General</c:formatCode>
                <c:ptCount val="959"/>
                <c:pt idx="0">
                  <c:v>5.7920000035664998E-3</c:v>
                </c:pt>
                <c:pt idx="1">
                  <c:v>-2.6355999998486368E-2</c:v>
                </c:pt>
                <c:pt idx="2">
                  <c:v>6.295999999565538E-3</c:v>
                </c:pt>
                <c:pt idx="3">
                  <c:v>-2.9984000000695232E-2</c:v>
                </c:pt>
                <c:pt idx="4">
                  <c:v>-1.7620000002352754E-2</c:v>
                </c:pt>
                <c:pt idx="5">
                  <c:v>2.3504000000684755E-2</c:v>
                </c:pt>
                <c:pt idx="6">
                  <c:v>-2.7467999996588333E-2</c:v>
                </c:pt>
                <c:pt idx="7">
                  <c:v>-2.6156000003538793E-2</c:v>
                </c:pt>
                <c:pt idx="8">
                  <c:v>4.9240000007557683E-3</c:v>
                </c:pt>
                <c:pt idx="9">
                  <c:v>-2.3487999998906162E-2</c:v>
                </c:pt>
                <c:pt idx="10">
                  <c:v>-4.9240000007557683E-3</c:v>
                </c:pt>
                <c:pt idx="11">
                  <c:v>2.6200000000244472E-2</c:v>
                </c:pt>
                <c:pt idx="12">
                  <c:v>-9.8119999966002069E-3</c:v>
                </c:pt>
                <c:pt idx="13">
                  <c:v>2.6600000019243453E-3</c:v>
                </c:pt>
                <c:pt idx="14">
                  <c:v>-2.2719999979017302E-3</c:v>
                </c:pt>
                <c:pt idx="15">
                  <c:v>-2.1808000001328764E-2</c:v>
                </c:pt>
                <c:pt idx="16">
                  <c:v>-1.3136000001395587E-2</c:v>
                </c:pt>
                <c:pt idx="17">
                  <c:v>-9.6200000007229391E-3</c:v>
                </c:pt>
                <c:pt idx="18">
                  <c:v>-2.0000000004074536E-3</c:v>
                </c:pt>
                <c:pt idx="19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9E9-43C1-B62D-C992BB832A1F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Active!$D$22:$D$34</c:f>
                <c:numCache>
                  <c:formatCode>General</c:formatCode>
                  <c:ptCount val="13"/>
                </c:numCache>
              </c:numRef>
            </c:plus>
            <c:minus>
              <c:numRef>
                <c:f>Active!$D$22:$D$34</c:f>
                <c:numCache>
                  <c:formatCode>General</c:formatCode>
                  <c:ptCount val="13"/>
                </c:numCache>
              </c:numRef>
            </c:minus>
            <c:spPr>
              <a:ln w="12700">
                <a:solidFill>
                  <a:srgbClr val="003300"/>
                </a:solidFill>
                <a:prstDash val="solid"/>
              </a:ln>
            </c:spPr>
          </c:errBars>
          <c:xVal>
            <c:numRef>
              <c:f>Active!$F$21:$F$979</c:f>
              <c:numCache>
                <c:formatCode>General</c:formatCode>
                <c:ptCount val="959"/>
                <c:pt idx="0">
                  <c:v>-16042</c:v>
                </c:pt>
                <c:pt idx="1">
                  <c:v>-15519</c:v>
                </c:pt>
                <c:pt idx="2">
                  <c:v>-14796</c:v>
                </c:pt>
                <c:pt idx="3">
                  <c:v>-14766</c:v>
                </c:pt>
                <c:pt idx="4">
                  <c:v>-14755</c:v>
                </c:pt>
                <c:pt idx="5">
                  <c:v>-14754</c:v>
                </c:pt>
                <c:pt idx="6">
                  <c:v>-14657</c:v>
                </c:pt>
                <c:pt idx="7">
                  <c:v>-14469</c:v>
                </c:pt>
                <c:pt idx="8">
                  <c:v>-14299</c:v>
                </c:pt>
                <c:pt idx="9">
                  <c:v>-14262</c:v>
                </c:pt>
                <c:pt idx="10">
                  <c:v>-14201</c:v>
                </c:pt>
                <c:pt idx="11">
                  <c:v>-14200</c:v>
                </c:pt>
                <c:pt idx="12">
                  <c:v>-14063</c:v>
                </c:pt>
                <c:pt idx="13">
                  <c:v>-13785</c:v>
                </c:pt>
                <c:pt idx="14">
                  <c:v>-13478</c:v>
                </c:pt>
                <c:pt idx="15">
                  <c:v>-13442</c:v>
                </c:pt>
                <c:pt idx="16">
                  <c:v>-13114</c:v>
                </c:pt>
                <c:pt idx="17">
                  <c:v>-12755</c:v>
                </c:pt>
                <c:pt idx="18">
                  <c:v>0</c:v>
                </c:pt>
                <c:pt idx="19">
                  <c:v>0</c:v>
                </c:pt>
                <c:pt idx="20">
                  <c:v>10</c:v>
                </c:pt>
                <c:pt idx="21">
                  <c:v>147</c:v>
                </c:pt>
                <c:pt idx="22">
                  <c:v>166</c:v>
                </c:pt>
                <c:pt idx="23">
                  <c:v>178</c:v>
                </c:pt>
                <c:pt idx="24">
                  <c:v>278</c:v>
                </c:pt>
                <c:pt idx="25">
                  <c:v>317</c:v>
                </c:pt>
                <c:pt idx="26">
                  <c:v>1392</c:v>
                </c:pt>
                <c:pt idx="27">
                  <c:v>5449</c:v>
                </c:pt>
                <c:pt idx="28">
                  <c:v>6753</c:v>
                </c:pt>
                <c:pt idx="29">
                  <c:v>6823</c:v>
                </c:pt>
                <c:pt idx="30">
                  <c:v>7871</c:v>
                </c:pt>
                <c:pt idx="31">
                  <c:v>7962</c:v>
                </c:pt>
                <c:pt idx="32">
                  <c:v>8701</c:v>
                </c:pt>
                <c:pt idx="33">
                  <c:v>8911</c:v>
                </c:pt>
                <c:pt idx="34">
                  <c:v>9037</c:v>
                </c:pt>
                <c:pt idx="35">
                  <c:v>9147</c:v>
                </c:pt>
                <c:pt idx="36">
                  <c:v>9187</c:v>
                </c:pt>
                <c:pt idx="37">
                  <c:v>9187</c:v>
                </c:pt>
                <c:pt idx="38">
                  <c:v>9197</c:v>
                </c:pt>
                <c:pt idx="39">
                  <c:v>9502</c:v>
                </c:pt>
                <c:pt idx="40">
                  <c:v>9947</c:v>
                </c:pt>
                <c:pt idx="41">
                  <c:v>9998</c:v>
                </c:pt>
                <c:pt idx="42">
                  <c:v>10098</c:v>
                </c:pt>
                <c:pt idx="43">
                  <c:v>10333</c:v>
                </c:pt>
                <c:pt idx="44">
                  <c:v>10493</c:v>
                </c:pt>
                <c:pt idx="45">
                  <c:v>10729</c:v>
                </c:pt>
                <c:pt idx="46">
                  <c:v>10738</c:v>
                </c:pt>
                <c:pt idx="47">
                  <c:v>10767</c:v>
                </c:pt>
                <c:pt idx="48">
                  <c:v>10858</c:v>
                </c:pt>
                <c:pt idx="49">
                  <c:v>10859</c:v>
                </c:pt>
                <c:pt idx="50">
                  <c:v>10888</c:v>
                </c:pt>
                <c:pt idx="51">
                  <c:v>11134</c:v>
                </c:pt>
                <c:pt idx="52">
                  <c:v>11172</c:v>
                </c:pt>
                <c:pt idx="53">
                  <c:v>11579</c:v>
                </c:pt>
                <c:pt idx="54">
                  <c:v>11975</c:v>
                </c:pt>
                <c:pt idx="55">
                  <c:v>12022.5</c:v>
                </c:pt>
                <c:pt idx="56">
                  <c:v>12143</c:v>
                </c:pt>
                <c:pt idx="57">
                  <c:v>12380</c:v>
                </c:pt>
                <c:pt idx="58">
                  <c:v>12497</c:v>
                </c:pt>
                <c:pt idx="59">
                  <c:v>13200</c:v>
                </c:pt>
                <c:pt idx="60">
                  <c:v>13293.5</c:v>
                </c:pt>
                <c:pt idx="61">
                  <c:v>14393.5</c:v>
                </c:pt>
                <c:pt idx="62">
                  <c:v>14447</c:v>
                </c:pt>
                <c:pt idx="63">
                  <c:v>14447</c:v>
                </c:pt>
                <c:pt idx="64">
                  <c:v>14447</c:v>
                </c:pt>
                <c:pt idx="65">
                  <c:v>14514</c:v>
                </c:pt>
                <c:pt idx="66">
                  <c:v>14514</c:v>
                </c:pt>
                <c:pt idx="67">
                  <c:v>14844</c:v>
                </c:pt>
                <c:pt idx="68">
                  <c:v>14844</c:v>
                </c:pt>
                <c:pt idx="69">
                  <c:v>14844</c:v>
                </c:pt>
                <c:pt idx="70">
                  <c:v>14844</c:v>
                </c:pt>
                <c:pt idx="71">
                  <c:v>14858</c:v>
                </c:pt>
                <c:pt idx="72">
                  <c:v>14871</c:v>
                </c:pt>
                <c:pt idx="73">
                  <c:v>14893</c:v>
                </c:pt>
                <c:pt idx="74">
                  <c:v>15222.5</c:v>
                </c:pt>
                <c:pt idx="75">
                  <c:v>15222.5</c:v>
                </c:pt>
                <c:pt idx="76">
                  <c:v>15222.5</c:v>
                </c:pt>
                <c:pt idx="77">
                  <c:v>15228</c:v>
                </c:pt>
                <c:pt idx="78">
                  <c:v>15228</c:v>
                </c:pt>
                <c:pt idx="79">
                  <c:v>15228</c:v>
                </c:pt>
                <c:pt idx="80">
                  <c:v>15228</c:v>
                </c:pt>
                <c:pt idx="81">
                  <c:v>15254</c:v>
                </c:pt>
                <c:pt idx="82">
                  <c:v>15308</c:v>
                </c:pt>
                <c:pt idx="83">
                  <c:v>15308</c:v>
                </c:pt>
                <c:pt idx="84">
                  <c:v>15308</c:v>
                </c:pt>
                <c:pt idx="85">
                  <c:v>15628.5</c:v>
                </c:pt>
                <c:pt idx="86">
                  <c:v>15628.5</c:v>
                </c:pt>
                <c:pt idx="87">
                  <c:v>15705</c:v>
                </c:pt>
                <c:pt idx="88">
                  <c:v>15705</c:v>
                </c:pt>
                <c:pt idx="89">
                  <c:v>15705</c:v>
                </c:pt>
                <c:pt idx="90">
                  <c:v>15798.5</c:v>
                </c:pt>
                <c:pt idx="91">
                  <c:v>15798.5</c:v>
                </c:pt>
                <c:pt idx="92">
                  <c:v>15798.5</c:v>
                </c:pt>
                <c:pt idx="93">
                  <c:v>16048</c:v>
                </c:pt>
                <c:pt idx="94">
                  <c:v>16048</c:v>
                </c:pt>
                <c:pt idx="95">
                  <c:v>16048</c:v>
                </c:pt>
                <c:pt idx="96">
                  <c:v>16429.5</c:v>
                </c:pt>
                <c:pt idx="97">
                  <c:v>16435</c:v>
                </c:pt>
                <c:pt idx="98">
                  <c:v>16834.5</c:v>
                </c:pt>
                <c:pt idx="99">
                  <c:v>16834.5</c:v>
                </c:pt>
                <c:pt idx="100">
                  <c:v>16834.5</c:v>
                </c:pt>
                <c:pt idx="101">
                  <c:v>16871</c:v>
                </c:pt>
                <c:pt idx="102">
                  <c:v>16871</c:v>
                </c:pt>
                <c:pt idx="103">
                  <c:v>16871</c:v>
                </c:pt>
                <c:pt idx="104">
                  <c:v>17215</c:v>
                </c:pt>
                <c:pt idx="105">
                  <c:v>17215</c:v>
                </c:pt>
                <c:pt idx="106">
                  <c:v>17215</c:v>
                </c:pt>
                <c:pt idx="107">
                  <c:v>18909</c:v>
                </c:pt>
                <c:pt idx="108">
                  <c:v>19009.5</c:v>
                </c:pt>
                <c:pt idx="109">
                  <c:v>19319</c:v>
                </c:pt>
              </c:numCache>
            </c:numRef>
          </c:xVal>
          <c:yVal>
            <c:numRef>
              <c:f>Active!$I$21:$I$979</c:f>
              <c:numCache>
                <c:formatCode>General</c:formatCode>
                <c:ptCount val="959"/>
                <c:pt idx="20">
                  <c:v>-2.7600000030361116E-3</c:v>
                </c:pt>
                <c:pt idx="21">
                  <c:v>-7.7199999941512942E-4</c:v>
                </c:pt>
                <c:pt idx="22">
                  <c:v>-4.1599999531172216E-4</c:v>
                </c:pt>
                <c:pt idx="23">
                  <c:v>1.0720000063884072E-3</c:v>
                </c:pt>
                <c:pt idx="24">
                  <c:v>1.1471999998320825E-2</c:v>
                </c:pt>
                <c:pt idx="25">
                  <c:v>-1.1692000000039116E-2</c:v>
                </c:pt>
                <c:pt idx="26">
                  <c:v>3.607999999076128E-3</c:v>
                </c:pt>
                <c:pt idx="28">
                  <c:v>2.1372000002884306E-2</c:v>
                </c:pt>
                <c:pt idx="29">
                  <c:v>2.2052000000257976E-2</c:v>
                </c:pt>
                <c:pt idx="30">
                  <c:v>2.2003999998560175E-2</c:v>
                </c:pt>
                <c:pt idx="31">
                  <c:v>1.2287999998079613E-2</c:v>
                </c:pt>
                <c:pt idx="32">
                  <c:v>1.3923999998951331E-2</c:v>
                </c:pt>
                <c:pt idx="33">
                  <c:v>2.4963999996543862E-2</c:v>
                </c:pt>
                <c:pt idx="34">
                  <c:v>1.4587999998184387E-2</c:v>
                </c:pt>
                <c:pt idx="35">
                  <c:v>1.9227999997383449E-2</c:v>
                </c:pt>
                <c:pt idx="36">
                  <c:v>2.1187999998801388E-2</c:v>
                </c:pt>
                <c:pt idx="37">
                  <c:v>2.1187999998801388E-2</c:v>
                </c:pt>
                <c:pt idx="38">
                  <c:v>1.7428000006475486E-2</c:v>
                </c:pt>
                <c:pt idx="39">
                  <c:v>8.2479999982751906E-3</c:v>
                </c:pt>
                <c:pt idx="41">
                  <c:v>1.9752000000153203E-2</c:v>
                </c:pt>
                <c:pt idx="42">
                  <c:v>1.4152000003377907E-2</c:v>
                </c:pt>
                <c:pt idx="43">
                  <c:v>1.6292000000248663E-2</c:v>
                </c:pt>
                <c:pt idx="47">
                  <c:v>1.4107999995758291E-2</c:v>
                </c:pt>
                <c:pt idx="48">
                  <c:v>3.9200000173877925E-4</c:v>
                </c:pt>
                <c:pt idx="52">
                  <c:v>1.132800000050338E-2</c:v>
                </c:pt>
                <c:pt idx="54">
                  <c:v>1.7899999998917338E-2</c:v>
                </c:pt>
                <c:pt idx="57">
                  <c:v>1.5119999996386468E-2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9E9-43C1-B62D-C992BB832A1F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Active!$D$21:$D$34</c:f>
                <c:numCache>
                  <c:formatCode>General</c:formatCode>
                  <c:ptCount val="14"/>
                </c:numCache>
              </c:numRef>
            </c:plus>
            <c:minus>
              <c:numRef>
                <c:f>Active!$D$21:$D$34</c:f>
                <c:numCache>
                  <c:formatCode>General</c:formatCode>
                  <c:ptCount val="14"/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Active!$F$21:$F$979</c:f>
              <c:numCache>
                <c:formatCode>General</c:formatCode>
                <c:ptCount val="959"/>
                <c:pt idx="0">
                  <c:v>-16042</c:v>
                </c:pt>
                <c:pt idx="1">
                  <c:v>-15519</c:v>
                </c:pt>
                <c:pt idx="2">
                  <c:v>-14796</c:v>
                </c:pt>
                <c:pt idx="3">
                  <c:v>-14766</c:v>
                </c:pt>
                <c:pt idx="4">
                  <c:v>-14755</c:v>
                </c:pt>
                <c:pt idx="5">
                  <c:v>-14754</c:v>
                </c:pt>
                <c:pt idx="6">
                  <c:v>-14657</c:v>
                </c:pt>
                <c:pt idx="7">
                  <c:v>-14469</c:v>
                </c:pt>
                <c:pt idx="8">
                  <c:v>-14299</c:v>
                </c:pt>
                <c:pt idx="9">
                  <c:v>-14262</c:v>
                </c:pt>
                <c:pt idx="10">
                  <c:v>-14201</c:v>
                </c:pt>
                <c:pt idx="11">
                  <c:v>-14200</c:v>
                </c:pt>
                <c:pt idx="12">
                  <c:v>-14063</c:v>
                </c:pt>
                <c:pt idx="13">
                  <c:v>-13785</c:v>
                </c:pt>
                <c:pt idx="14">
                  <c:v>-13478</c:v>
                </c:pt>
                <c:pt idx="15">
                  <c:v>-13442</c:v>
                </c:pt>
                <c:pt idx="16">
                  <c:v>-13114</c:v>
                </c:pt>
                <c:pt idx="17">
                  <c:v>-12755</c:v>
                </c:pt>
                <c:pt idx="18">
                  <c:v>0</c:v>
                </c:pt>
                <c:pt idx="19">
                  <c:v>0</c:v>
                </c:pt>
                <c:pt idx="20">
                  <c:v>10</c:v>
                </c:pt>
                <c:pt idx="21">
                  <c:v>147</c:v>
                </c:pt>
                <c:pt idx="22">
                  <c:v>166</c:v>
                </c:pt>
                <c:pt idx="23">
                  <c:v>178</c:v>
                </c:pt>
                <c:pt idx="24">
                  <c:v>278</c:v>
                </c:pt>
                <c:pt idx="25">
                  <c:v>317</c:v>
                </c:pt>
                <c:pt idx="26">
                  <c:v>1392</c:v>
                </c:pt>
                <c:pt idx="27">
                  <c:v>5449</c:v>
                </c:pt>
                <c:pt idx="28">
                  <c:v>6753</c:v>
                </c:pt>
                <c:pt idx="29">
                  <c:v>6823</c:v>
                </c:pt>
                <c:pt idx="30">
                  <c:v>7871</c:v>
                </c:pt>
                <c:pt idx="31">
                  <c:v>7962</c:v>
                </c:pt>
                <c:pt idx="32">
                  <c:v>8701</c:v>
                </c:pt>
                <c:pt idx="33">
                  <c:v>8911</c:v>
                </c:pt>
                <c:pt idx="34">
                  <c:v>9037</c:v>
                </c:pt>
                <c:pt idx="35">
                  <c:v>9147</c:v>
                </c:pt>
                <c:pt idx="36">
                  <c:v>9187</c:v>
                </c:pt>
                <c:pt idx="37">
                  <c:v>9187</c:v>
                </c:pt>
                <c:pt idx="38">
                  <c:v>9197</c:v>
                </c:pt>
                <c:pt idx="39">
                  <c:v>9502</c:v>
                </c:pt>
                <c:pt idx="40">
                  <c:v>9947</c:v>
                </c:pt>
                <c:pt idx="41">
                  <c:v>9998</c:v>
                </c:pt>
                <c:pt idx="42">
                  <c:v>10098</c:v>
                </c:pt>
                <c:pt idx="43">
                  <c:v>10333</c:v>
                </c:pt>
                <c:pt idx="44">
                  <c:v>10493</c:v>
                </c:pt>
                <c:pt idx="45">
                  <c:v>10729</c:v>
                </c:pt>
                <c:pt idx="46">
                  <c:v>10738</c:v>
                </c:pt>
                <c:pt idx="47">
                  <c:v>10767</c:v>
                </c:pt>
                <c:pt idx="48">
                  <c:v>10858</c:v>
                </c:pt>
                <c:pt idx="49">
                  <c:v>10859</c:v>
                </c:pt>
                <c:pt idx="50">
                  <c:v>10888</c:v>
                </c:pt>
                <c:pt idx="51">
                  <c:v>11134</c:v>
                </c:pt>
                <c:pt idx="52">
                  <c:v>11172</c:v>
                </c:pt>
                <c:pt idx="53">
                  <c:v>11579</c:v>
                </c:pt>
                <c:pt idx="54">
                  <c:v>11975</c:v>
                </c:pt>
                <c:pt idx="55">
                  <c:v>12022.5</c:v>
                </c:pt>
                <c:pt idx="56">
                  <c:v>12143</c:v>
                </c:pt>
                <c:pt idx="57">
                  <c:v>12380</c:v>
                </c:pt>
                <c:pt idx="58">
                  <c:v>12497</c:v>
                </c:pt>
                <c:pt idx="59">
                  <c:v>13200</c:v>
                </c:pt>
                <c:pt idx="60">
                  <c:v>13293.5</c:v>
                </c:pt>
                <c:pt idx="61">
                  <c:v>14393.5</c:v>
                </c:pt>
                <c:pt idx="62">
                  <c:v>14447</c:v>
                </c:pt>
                <c:pt idx="63">
                  <c:v>14447</c:v>
                </c:pt>
                <c:pt idx="64">
                  <c:v>14447</c:v>
                </c:pt>
                <c:pt idx="65">
                  <c:v>14514</c:v>
                </c:pt>
                <c:pt idx="66">
                  <c:v>14514</c:v>
                </c:pt>
                <c:pt idx="67">
                  <c:v>14844</c:v>
                </c:pt>
                <c:pt idx="68">
                  <c:v>14844</c:v>
                </c:pt>
                <c:pt idx="69">
                  <c:v>14844</c:v>
                </c:pt>
                <c:pt idx="70">
                  <c:v>14844</c:v>
                </c:pt>
                <c:pt idx="71">
                  <c:v>14858</c:v>
                </c:pt>
                <c:pt idx="72">
                  <c:v>14871</c:v>
                </c:pt>
                <c:pt idx="73">
                  <c:v>14893</c:v>
                </c:pt>
                <c:pt idx="74">
                  <c:v>15222.5</c:v>
                </c:pt>
                <c:pt idx="75">
                  <c:v>15222.5</c:v>
                </c:pt>
                <c:pt idx="76">
                  <c:v>15222.5</c:v>
                </c:pt>
                <c:pt idx="77">
                  <c:v>15228</c:v>
                </c:pt>
                <c:pt idx="78">
                  <c:v>15228</c:v>
                </c:pt>
                <c:pt idx="79">
                  <c:v>15228</c:v>
                </c:pt>
                <c:pt idx="80">
                  <c:v>15228</c:v>
                </c:pt>
                <c:pt idx="81">
                  <c:v>15254</c:v>
                </c:pt>
                <c:pt idx="82">
                  <c:v>15308</c:v>
                </c:pt>
                <c:pt idx="83">
                  <c:v>15308</c:v>
                </c:pt>
                <c:pt idx="84">
                  <c:v>15308</c:v>
                </c:pt>
                <c:pt idx="85">
                  <c:v>15628.5</c:v>
                </c:pt>
                <c:pt idx="86">
                  <c:v>15628.5</c:v>
                </c:pt>
                <c:pt idx="87">
                  <c:v>15705</c:v>
                </c:pt>
                <c:pt idx="88">
                  <c:v>15705</c:v>
                </c:pt>
                <c:pt idx="89">
                  <c:v>15705</c:v>
                </c:pt>
                <c:pt idx="90">
                  <c:v>15798.5</c:v>
                </c:pt>
                <c:pt idx="91">
                  <c:v>15798.5</c:v>
                </c:pt>
                <c:pt idx="92">
                  <c:v>15798.5</c:v>
                </c:pt>
                <c:pt idx="93">
                  <c:v>16048</c:v>
                </c:pt>
                <c:pt idx="94">
                  <c:v>16048</c:v>
                </c:pt>
                <c:pt idx="95">
                  <c:v>16048</c:v>
                </c:pt>
                <c:pt idx="96">
                  <c:v>16429.5</c:v>
                </c:pt>
                <c:pt idx="97">
                  <c:v>16435</c:v>
                </c:pt>
                <c:pt idx="98">
                  <c:v>16834.5</c:v>
                </c:pt>
                <c:pt idx="99">
                  <c:v>16834.5</c:v>
                </c:pt>
                <c:pt idx="100">
                  <c:v>16834.5</c:v>
                </c:pt>
                <c:pt idx="101">
                  <c:v>16871</c:v>
                </c:pt>
                <c:pt idx="102">
                  <c:v>16871</c:v>
                </c:pt>
                <c:pt idx="103">
                  <c:v>16871</c:v>
                </c:pt>
                <c:pt idx="104">
                  <c:v>17215</c:v>
                </c:pt>
                <c:pt idx="105">
                  <c:v>17215</c:v>
                </c:pt>
                <c:pt idx="106">
                  <c:v>17215</c:v>
                </c:pt>
                <c:pt idx="107">
                  <c:v>18909</c:v>
                </c:pt>
                <c:pt idx="108">
                  <c:v>19009.5</c:v>
                </c:pt>
                <c:pt idx="109">
                  <c:v>19319</c:v>
                </c:pt>
              </c:numCache>
            </c:numRef>
          </c:xVal>
          <c:yVal>
            <c:numRef>
              <c:f>Active!$J$21:$J$979</c:f>
              <c:numCache>
                <c:formatCode>General</c:formatCode>
                <c:ptCount val="959"/>
                <c:pt idx="27">
                  <c:v>1.8576000002212822E-2</c:v>
                </c:pt>
                <c:pt idx="40">
                  <c:v>1.562799999373965E-2</c:v>
                </c:pt>
                <c:pt idx="56">
                  <c:v>1.6731999996409286E-2</c:v>
                </c:pt>
                <c:pt idx="86">
                  <c:v>2.0533999995677732E-2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9E9-43C1-B62D-C992BB832A1F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Active!$F$21:$F$979</c:f>
              <c:numCache>
                <c:formatCode>General</c:formatCode>
                <c:ptCount val="959"/>
                <c:pt idx="0">
                  <c:v>-16042</c:v>
                </c:pt>
                <c:pt idx="1">
                  <c:v>-15519</c:v>
                </c:pt>
                <c:pt idx="2">
                  <c:v>-14796</c:v>
                </c:pt>
                <c:pt idx="3">
                  <c:v>-14766</c:v>
                </c:pt>
                <c:pt idx="4">
                  <c:v>-14755</c:v>
                </c:pt>
                <c:pt idx="5">
                  <c:v>-14754</c:v>
                </c:pt>
                <c:pt idx="6">
                  <c:v>-14657</c:v>
                </c:pt>
                <c:pt idx="7">
                  <c:v>-14469</c:v>
                </c:pt>
                <c:pt idx="8">
                  <c:v>-14299</c:v>
                </c:pt>
                <c:pt idx="9">
                  <c:v>-14262</c:v>
                </c:pt>
                <c:pt idx="10">
                  <c:v>-14201</c:v>
                </c:pt>
                <c:pt idx="11">
                  <c:v>-14200</c:v>
                </c:pt>
                <c:pt idx="12">
                  <c:v>-14063</c:v>
                </c:pt>
                <c:pt idx="13">
                  <c:v>-13785</c:v>
                </c:pt>
                <c:pt idx="14">
                  <c:v>-13478</c:v>
                </c:pt>
                <c:pt idx="15">
                  <c:v>-13442</c:v>
                </c:pt>
                <c:pt idx="16">
                  <c:v>-13114</c:v>
                </c:pt>
                <c:pt idx="17">
                  <c:v>-12755</c:v>
                </c:pt>
                <c:pt idx="18">
                  <c:v>0</c:v>
                </c:pt>
                <c:pt idx="19">
                  <c:v>0</c:v>
                </c:pt>
                <c:pt idx="20">
                  <c:v>10</c:v>
                </c:pt>
                <c:pt idx="21">
                  <c:v>147</c:v>
                </c:pt>
                <c:pt idx="22">
                  <c:v>166</c:v>
                </c:pt>
                <c:pt idx="23">
                  <c:v>178</c:v>
                </c:pt>
                <c:pt idx="24">
                  <c:v>278</c:v>
                </c:pt>
                <c:pt idx="25">
                  <c:v>317</c:v>
                </c:pt>
                <c:pt idx="26">
                  <c:v>1392</c:v>
                </c:pt>
                <c:pt idx="27">
                  <c:v>5449</c:v>
                </c:pt>
                <c:pt idx="28">
                  <c:v>6753</c:v>
                </c:pt>
                <c:pt idx="29">
                  <c:v>6823</c:v>
                </c:pt>
                <c:pt idx="30">
                  <c:v>7871</c:v>
                </c:pt>
                <c:pt idx="31">
                  <c:v>7962</c:v>
                </c:pt>
                <c:pt idx="32">
                  <c:v>8701</c:v>
                </c:pt>
                <c:pt idx="33">
                  <c:v>8911</c:v>
                </c:pt>
                <c:pt idx="34">
                  <c:v>9037</c:v>
                </c:pt>
                <c:pt idx="35">
                  <c:v>9147</c:v>
                </c:pt>
                <c:pt idx="36">
                  <c:v>9187</c:v>
                </c:pt>
                <c:pt idx="37">
                  <c:v>9187</c:v>
                </c:pt>
                <c:pt idx="38">
                  <c:v>9197</c:v>
                </c:pt>
                <c:pt idx="39">
                  <c:v>9502</c:v>
                </c:pt>
                <c:pt idx="40">
                  <c:v>9947</c:v>
                </c:pt>
                <c:pt idx="41">
                  <c:v>9998</c:v>
                </c:pt>
                <c:pt idx="42">
                  <c:v>10098</c:v>
                </c:pt>
                <c:pt idx="43">
                  <c:v>10333</c:v>
                </c:pt>
                <c:pt idx="44">
                  <c:v>10493</c:v>
                </c:pt>
                <c:pt idx="45">
                  <c:v>10729</c:v>
                </c:pt>
                <c:pt idx="46">
                  <c:v>10738</c:v>
                </c:pt>
                <c:pt idx="47">
                  <c:v>10767</c:v>
                </c:pt>
                <c:pt idx="48">
                  <c:v>10858</c:v>
                </c:pt>
                <c:pt idx="49">
                  <c:v>10859</c:v>
                </c:pt>
                <c:pt idx="50">
                  <c:v>10888</c:v>
                </c:pt>
                <c:pt idx="51">
                  <c:v>11134</c:v>
                </c:pt>
                <c:pt idx="52">
                  <c:v>11172</c:v>
                </c:pt>
                <c:pt idx="53">
                  <c:v>11579</c:v>
                </c:pt>
                <c:pt idx="54">
                  <c:v>11975</c:v>
                </c:pt>
                <c:pt idx="55">
                  <c:v>12022.5</c:v>
                </c:pt>
                <c:pt idx="56">
                  <c:v>12143</c:v>
                </c:pt>
                <c:pt idx="57">
                  <c:v>12380</c:v>
                </c:pt>
                <c:pt idx="58">
                  <c:v>12497</c:v>
                </c:pt>
                <c:pt idx="59">
                  <c:v>13200</c:v>
                </c:pt>
                <c:pt idx="60">
                  <c:v>13293.5</c:v>
                </c:pt>
                <c:pt idx="61">
                  <c:v>14393.5</c:v>
                </c:pt>
                <c:pt idx="62">
                  <c:v>14447</c:v>
                </c:pt>
                <c:pt idx="63">
                  <c:v>14447</c:v>
                </c:pt>
                <c:pt idx="64">
                  <c:v>14447</c:v>
                </c:pt>
                <c:pt idx="65">
                  <c:v>14514</c:v>
                </c:pt>
                <c:pt idx="66">
                  <c:v>14514</c:v>
                </c:pt>
                <c:pt idx="67">
                  <c:v>14844</c:v>
                </c:pt>
                <c:pt idx="68">
                  <c:v>14844</c:v>
                </c:pt>
                <c:pt idx="69">
                  <c:v>14844</c:v>
                </c:pt>
                <c:pt idx="70">
                  <c:v>14844</c:v>
                </c:pt>
                <c:pt idx="71">
                  <c:v>14858</c:v>
                </c:pt>
                <c:pt idx="72">
                  <c:v>14871</c:v>
                </c:pt>
                <c:pt idx="73">
                  <c:v>14893</c:v>
                </c:pt>
                <c:pt idx="74">
                  <c:v>15222.5</c:v>
                </c:pt>
                <c:pt idx="75">
                  <c:v>15222.5</c:v>
                </c:pt>
                <c:pt idx="76">
                  <c:v>15222.5</c:v>
                </c:pt>
                <c:pt idx="77">
                  <c:v>15228</c:v>
                </c:pt>
                <c:pt idx="78">
                  <c:v>15228</c:v>
                </c:pt>
                <c:pt idx="79">
                  <c:v>15228</c:v>
                </c:pt>
                <c:pt idx="80">
                  <c:v>15228</c:v>
                </c:pt>
                <c:pt idx="81">
                  <c:v>15254</c:v>
                </c:pt>
                <c:pt idx="82">
                  <c:v>15308</c:v>
                </c:pt>
                <c:pt idx="83">
                  <c:v>15308</c:v>
                </c:pt>
                <c:pt idx="84">
                  <c:v>15308</c:v>
                </c:pt>
                <c:pt idx="85">
                  <c:v>15628.5</c:v>
                </c:pt>
                <c:pt idx="86">
                  <c:v>15628.5</c:v>
                </c:pt>
                <c:pt idx="87">
                  <c:v>15705</c:v>
                </c:pt>
                <c:pt idx="88">
                  <c:v>15705</c:v>
                </c:pt>
                <c:pt idx="89">
                  <c:v>15705</c:v>
                </c:pt>
                <c:pt idx="90">
                  <c:v>15798.5</c:v>
                </c:pt>
                <c:pt idx="91">
                  <c:v>15798.5</c:v>
                </c:pt>
                <c:pt idx="92">
                  <c:v>15798.5</c:v>
                </c:pt>
                <c:pt idx="93">
                  <c:v>16048</c:v>
                </c:pt>
                <c:pt idx="94">
                  <c:v>16048</c:v>
                </c:pt>
                <c:pt idx="95">
                  <c:v>16048</c:v>
                </c:pt>
                <c:pt idx="96">
                  <c:v>16429.5</c:v>
                </c:pt>
                <c:pt idx="97">
                  <c:v>16435</c:v>
                </c:pt>
                <c:pt idx="98">
                  <c:v>16834.5</c:v>
                </c:pt>
                <c:pt idx="99">
                  <c:v>16834.5</c:v>
                </c:pt>
                <c:pt idx="100">
                  <c:v>16834.5</c:v>
                </c:pt>
                <c:pt idx="101">
                  <c:v>16871</c:v>
                </c:pt>
                <c:pt idx="102">
                  <c:v>16871</c:v>
                </c:pt>
                <c:pt idx="103">
                  <c:v>16871</c:v>
                </c:pt>
                <c:pt idx="104">
                  <c:v>17215</c:v>
                </c:pt>
                <c:pt idx="105">
                  <c:v>17215</c:v>
                </c:pt>
                <c:pt idx="106">
                  <c:v>17215</c:v>
                </c:pt>
                <c:pt idx="107">
                  <c:v>18909</c:v>
                </c:pt>
                <c:pt idx="108">
                  <c:v>19009.5</c:v>
                </c:pt>
                <c:pt idx="109">
                  <c:v>19319</c:v>
                </c:pt>
              </c:numCache>
            </c:numRef>
          </c:xVal>
          <c:yVal>
            <c:numRef>
              <c:f>Active!$K$21:$K$979</c:f>
              <c:numCache>
                <c:formatCode>General</c:formatCode>
                <c:ptCount val="959"/>
                <c:pt idx="44">
                  <c:v>1.6232000001764391E-2</c:v>
                </c:pt>
                <c:pt idx="45">
                  <c:v>1.799600000231294E-2</c:v>
                </c:pt>
                <c:pt idx="46">
                  <c:v>1.4911999998730607E-2</c:v>
                </c:pt>
                <c:pt idx="49">
                  <c:v>1.5616000004229136E-2</c:v>
                </c:pt>
                <c:pt idx="50">
                  <c:v>1.6512000001966953E-2</c:v>
                </c:pt>
                <c:pt idx="51">
                  <c:v>1.461600000038743E-2</c:v>
                </c:pt>
                <c:pt idx="53">
                  <c:v>1.37959999992745E-2</c:v>
                </c:pt>
                <c:pt idx="55">
                  <c:v>1.4390000003913883E-2</c:v>
                </c:pt>
                <c:pt idx="58">
                  <c:v>1.4328000004752539E-2</c:v>
                </c:pt>
                <c:pt idx="59">
                  <c:v>1.4879999995173421E-2</c:v>
                </c:pt>
                <c:pt idx="60">
                  <c:v>1.7894000004162081E-2</c:v>
                </c:pt>
                <c:pt idx="61">
                  <c:v>1.2623999995412305E-2</c:v>
                </c:pt>
                <c:pt idx="62">
                  <c:v>1.3308000001416076E-2</c:v>
                </c:pt>
                <c:pt idx="63">
                  <c:v>1.3318000004801434E-2</c:v>
                </c:pt>
                <c:pt idx="64">
                  <c:v>1.3387999999395106E-2</c:v>
                </c:pt>
                <c:pt idx="65">
                  <c:v>1.2735999996948522E-2</c:v>
                </c:pt>
                <c:pt idx="66">
                  <c:v>1.2735999996948522E-2</c:v>
                </c:pt>
                <c:pt idx="67">
                  <c:v>1.1775999999372289E-2</c:v>
                </c:pt>
                <c:pt idx="68">
                  <c:v>1.1795999998867046E-2</c:v>
                </c:pt>
                <c:pt idx="69">
                  <c:v>1.1866000000736676E-2</c:v>
                </c:pt>
                <c:pt idx="70">
                  <c:v>1.2055999999574851E-2</c:v>
                </c:pt>
                <c:pt idx="71">
                  <c:v>1.2192000001959968E-2</c:v>
                </c:pt>
                <c:pt idx="72">
                  <c:v>1.2703999993391335E-2</c:v>
                </c:pt>
                <c:pt idx="73">
                  <c:v>1.2232000000949483E-2</c:v>
                </c:pt>
                <c:pt idx="74">
                  <c:v>1.0760000004665926E-2</c:v>
                </c:pt>
                <c:pt idx="75">
                  <c:v>1.1180000001331791E-2</c:v>
                </c:pt>
                <c:pt idx="76">
                  <c:v>1.3020000005781185E-2</c:v>
                </c:pt>
                <c:pt idx="79">
                  <c:v>3.3902000002854038E-2</c:v>
                </c:pt>
                <c:pt idx="80">
                  <c:v>3.5122000001138076E-2</c:v>
                </c:pt>
                <c:pt idx="81">
                  <c:v>1.2896000000182539E-2</c:v>
                </c:pt>
                <c:pt idx="82">
                  <c:v>1.09119999979157E-2</c:v>
                </c:pt>
                <c:pt idx="83">
                  <c:v>1.0942000000795815E-2</c:v>
                </c:pt>
                <c:pt idx="84">
                  <c:v>1.0962000000290573E-2</c:v>
                </c:pt>
                <c:pt idx="85">
                  <c:v>9.5739999960642308E-3</c:v>
                </c:pt>
                <c:pt idx="87">
                  <c:v>8.979999998700805E-3</c:v>
                </c:pt>
                <c:pt idx="88">
                  <c:v>9.1600000014295802E-3</c:v>
                </c:pt>
                <c:pt idx="89">
                  <c:v>9.1699999975389801E-3</c:v>
                </c:pt>
                <c:pt idx="90">
                  <c:v>1.0723999999754597E-2</c:v>
                </c:pt>
                <c:pt idx="91">
                  <c:v>1.1323999999149237E-2</c:v>
                </c:pt>
                <c:pt idx="92">
                  <c:v>1.2103999993996695E-2</c:v>
                </c:pt>
                <c:pt idx="93">
                  <c:v>7.7320000054896809E-3</c:v>
                </c:pt>
                <c:pt idx="94">
                  <c:v>7.7520000049844384E-3</c:v>
                </c:pt>
                <c:pt idx="95">
                  <c:v>7.8219999995781109E-3</c:v>
                </c:pt>
                <c:pt idx="96">
                  <c:v>8.4579999966081232E-3</c:v>
                </c:pt>
                <c:pt idx="97">
                  <c:v>8.0400000006193295E-3</c:v>
                </c:pt>
                <c:pt idx="98">
                  <c:v>1.1878000004799105E-2</c:v>
                </c:pt>
                <c:pt idx="99">
                  <c:v>1.2158000005001668E-2</c:v>
                </c:pt>
                <c:pt idx="100">
                  <c:v>1.221800000348594E-2</c:v>
                </c:pt>
                <c:pt idx="101">
                  <c:v>7.6940000071772374E-3</c:v>
                </c:pt>
                <c:pt idx="102">
                  <c:v>7.90400000551017E-3</c:v>
                </c:pt>
                <c:pt idx="103">
                  <c:v>8.104000000457745E-3</c:v>
                </c:pt>
                <c:pt idx="104">
                  <c:v>6.7799997777910903E-3</c:v>
                </c:pt>
                <c:pt idx="105">
                  <c:v>6.8699999974342063E-3</c:v>
                </c:pt>
                <c:pt idx="106">
                  <c:v>6.9400000647874549E-3</c:v>
                </c:pt>
                <c:pt idx="107">
                  <c:v>2.51599994226126E-3</c:v>
                </c:pt>
                <c:pt idx="109">
                  <c:v>1.0560000009718351E-3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9E9-43C1-B62D-C992BB832A1F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Active!$F$21:$F$979</c:f>
              <c:numCache>
                <c:formatCode>General</c:formatCode>
                <c:ptCount val="959"/>
                <c:pt idx="0">
                  <c:v>-16042</c:v>
                </c:pt>
                <c:pt idx="1">
                  <c:v>-15519</c:v>
                </c:pt>
                <c:pt idx="2">
                  <c:v>-14796</c:v>
                </c:pt>
                <c:pt idx="3">
                  <c:v>-14766</c:v>
                </c:pt>
                <c:pt idx="4">
                  <c:v>-14755</c:v>
                </c:pt>
                <c:pt idx="5">
                  <c:v>-14754</c:v>
                </c:pt>
                <c:pt idx="6">
                  <c:v>-14657</c:v>
                </c:pt>
                <c:pt idx="7">
                  <c:v>-14469</c:v>
                </c:pt>
                <c:pt idx="8">
                  <c:v>-14299</c:v>
                </c:pt>
                <c:pt idx="9">
                  <c:v>-14262</c:v>
                </c:pt>
                <c:pt idx="10">
                  <c:v>-14201</c:v>
                </c:pt>
                <c:pt idx="11">
                  <c:v>-14200</c:v>
                </c:pt>
                <c:pt idx="12">
                  <c:v>-14063</c:v>
                </c:pt>
                <c:pt idx="13">
                  <c:v>-13785</c:v>
                </c:pt>
                <c:pt idx="14">
                  <c:v>-13478</c:v>
                </c:pt>
                <c:pt idx="15">
                  <c:v>-13442</c:v>
                </c:pt>
                <c:pt idx="16">
                  <c:v>-13114</c:v>
                </c:pt>
                <c:pt idx="17">
                  <c:v>-12755</c:v>
                </c:pt>
                <c:pt idx="18">
                  <c:v>0</c:v>
                </c:pt>
                <c:pt idx="19">
                  <c:v>0</c:v>
                </c:pt>
                <c:pt idx="20">
                  <c:v>10</c:v>
                </c:pt>
                <c:pt idx="21">
                  <c:v>147</c:v>
                </c:pt>
                <c:pt idx="22">
                  <c:v>166</c:v>
                </c:pt>
                <c:pt idx="23">
                  <c:v>178</c:v>
                </c:pt>
                <c:pt idx="24">
                  <c:v>278</c:v>
                </c:pt>
                <c:pt idx="25">
                  <c:v>317</c:v>
                </c:pt>
                <c:pt idx="26">
                  <c:v>1392</c:v>
                </c:pt>
                <c:pt idx="27">
                  <c:v>5449</c:v>
                </c:pt>
                <c:pt idx="28">
                  <c:v>6753</c:v>
                </c:pt>
                <c:pt idx="29">
                  <c:v>6823</c:v>
                </c:pt>
                <c:pt idx="30">
                  <c:v>7871</c:v>
                </c:pt>
                <c:pt idx="31">
                  <c:v>7962</c:v>
                </c:pt>
                <c:pt idx="32">
                  <c:v>8701</c:v>
                </c:pt>
                <c:pt idx="33">
                  <c:v>8911</c:v>
                </c:pt>
                <c:pt idx="34">
                  <c:v>9037</c:v>
                </c:pt>
                <c:pt idx="35">
                  <c:v>9147</c:v>
                </c:pt>
                <c:pt idx="36">
                  <c:v>9187</c:v>
                </c:pt>
                <c:pt idx="37">
                  <c:v>9187</c:v>
                </c:pt>
                <c:pt idx="38">
                  <c:v>9197</c:v>
                </c:pt>
                <c:pt idx="39">
                  <c:v>9502</c:v>
                </c:pt>
                <c:pt idx="40">
                  <c:v>9947</c:v>
                </c:pt>
                <c:pt idx="41">
                  <c:v>9998</c:v>
                </c:pt>
                <c:pt idx="42">
                  <c:v>10098</c:v>
                </c:pt>
                <c:pt idx="43">
                  <c:v>10333</c:v>
                </c:pt>
                <c:pt idx="44">
                  <c:v>10493</c:v>
                </c:pt>
                <c:pt idx="45">
                  <c:v>10729</c:v>
                </c:pt>
                <c:pt idx="46">
                  <c:v>10738</c:v>
                </c:pt>
                <c:pt idx="47">
                  <c:v>10767</c:v>
                </c:pt>
                <c:pt idx="48">
                  <c:v>10858</c:v>
                </c:pt>
                <c:pt idx="49">
                  <c:v>10859</c:v>
                </c:pt>
                <c:pt idx="50">
                  <c:v>10888</c:v>
                </c:pt>
                <c:pt idx="51">
                  <c:v>11134</c:v>
                </c:pt>
                <c:pt idx="52">
                  <c:v>11172</c:v>
                </c:pt>
                <c:pt idx="53">
                  <c:v>11579</c:v>
                </c:pt>
                <c:pt idx="54">
                  <c:v>11975</c:v>
                </c:pt>
                <c:pt idx="55">
                  <c:v>12022.5</c:v>
                </c:pt>
                <c:pt idx="56">
                  <c:v>12143</c:v>
                </c:pt>
                <c:pt idx="57">
                  <c:v>12380</c:v>
                </c:pt>
                <c:pt idx="58">
                  <c:v>12497</c:v>
                </c:pt>
                <c:pt idx="59">
                  <c:v>13200</c:v>
                </c:pt>
                <c:pt idx="60">
                  <c:v>13293.5</c:v>
                </c:pt>
                <c:pt idx="61">
                  <c:v>14393.5</c:v>
                </c:pt>
                <c:pt idx="62">
                  <c:v>14447</c:v>
                </c:pt>
                <c:pt idx="63">
                  <c:v>14447</c:v>
                </c:pt>
                <c:pt idx="64">
                  <c:v>14447</c:v>
                </c:pt>
                <c:pt idx="65">
                  <c:v>14514</c:v>
                </c:pt>
                <c:pt idx="66">
                  <c:v>14514</c:v>
                </c:pt>
                <c:pt idx="67">
                  <c:v>14844</c:v>
                </c:pt>
                <c:pt idx="68">
                  <c:v>14844</c:v>
                </c:pt>
                <c:pt idx="69">
                  <c:v>14844</c:v>
                </c:pt>
                <c:pt idx="70">
                  <c:v>14844</c:v>
                </c:pt>
                <c:pt idx="71">
                  <c:v>14858</c:v>
                </c:pt>
                <c:pt idx="72">
                  <c:v>14871</c:v>
                </c:pt>
                <c:pt idx="73">
                  <c:v>14893</c:v>
                </c:pt>
                <c:pt idx="74">
                  <c:v>15222.5</c:v>
                </c:pt>
                <c:pt idx="75">
                  <c:v>15222.5</c:v>
                </c:pt>
                <c:pt idx="76">
                  <c:v>15222.5</c:v>
                </c:pt>
                <c:pt idx="77">
                  <c:v>15228</c:v>
                </c:pt>
                <c:pt idx="78">
                  <c:v>15228</c:v>
                </c:pt>
                <c:pt idx="79">
                  <c:v>15228</c:v>
                </c:pt>
                <c:pt idx="80">
                  <c:v>15228</c:v>
                </c:pt>
                <c:pt idx="81">
                  <c:v>15254</c:v>
                </c:pt>
                <c:pt idx="82">
                  <c:v>15308</c:v>
                </c:pt>
                <c:pt idx="83">
                  <c:v>15308</c:v>
                </c:pt>
                <c:pt idx="84">
                  <c:v>15308</c:v>
                </c:pt>
                <c:pt idx="85">
                  <c:v>15628.5</c:v>
                </c:pt>
                <c:pt idx="86">
                  <c:v>15628.5</c:v>
                </c:pt>
                <c:pt idx="87">
                  <c:v>15705</c:v>
                </c:pt>
                <c:pt idx="88">
                  <c:v>15705</c:v>
                </c:pt>
                <c:pt idx="89">
                  <c:v>15705</c:v>
                </c:pt>
                <c:pt idx="90">
                  <c:v>15798.5</c:v>
                </c:pt>
                <c:pt idx="91">
                  <c:v>15798.5</c:v>
                </c:pt>
                <c:pt idx="92">
                  <c:v>15798.5</c:v>
                </c:pt>
                <c:pt idx="93">
                  <c:v>16048</c:v>
                </c:pt>
                <c:pt idx="94">
                  <c:v>16048</c:v>
                </c:pt>
                <c:pt idx="95">
                  <c:v>16048</c:v>
                </c:pt>
                <c:pt idx="96">
                  <c:v>16429.5</c:v>
                </c:pt>
                <c:pt idx="97">
                  <c:v>16435</c:v>
                </c:pt>
                <c:pt idx="98">
                  <c:v>16834.5</c:v>
                </c:pt>
                <c:pt idx="99">
                  <c:v>16834.5</c:v>
                </c:pt>
                <c:pt idx="100">
                  <c:v>16834.5</c:v>
                </c:pt>
                <c:pt idx="101">
                  <c:v>16871</c:v>
                </c:pt>
                <c:pt idx="102">
                  <c:v>16871</c:v>
                </c:pt>
                <c:pt idx="103">
                  <c:v>16871</c:v>
                </c:pt>
                <c:pt idx="104">
                  <c:v>17215</c:v>
                </c:pt>
                <c:pt idx="105">
                  <c:v>17215</c:v>
                </c:pt>
                <c:pt idx="106">
                  <c:v>17215</c:v>
                </c:pt>
                <c:pt idx="107">
                  <c:v>18909</c:v>
                </c:pt>
                <c:pt idx="108">
                  <c:v>19009.5</c:v>
                </c:pt>
                <c:pt idx="109">
                  <c:v>19319</c:v>
                </c:pt>
              </c:numCache>
            </c:numRef>
          </c:xVal>
          <c:yVal>
            <c:numRef>
              <c:f>Active!$L$21:$L$979</c:f>
              <c:numCache>
                <c:formatCode>General</c:formatCode>
                <c:ptCount val="95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9E9-43C1-B62D-C992BB832A1F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Active!$F$21:$F$979</c:f>
              <c:numCache>
                <c:formatCode>General</c:formatCode>
                <c:ptCount val="959"/>
                <c:pt idx="0">
                  <c:v>-16042</c:v>
                </c:pt>
                <c:pt idx="1">
                  <c:v>-15519</c:v>
                </c:pt>
                <c:pt idx="2">
                  <c:v>-14796</c:v>
                </c:pt>
                <c:pt idx="3">
                  <c:v>-14766</c:v>
                </c:pt>
                <c:pt idx="4">
                  <c:v>-14755</c:v>
                </c:pt>
                <c:pt idx="5">
                  <c:v>-14754</c:v>
                </c:pt>
                <c:pt idx="6">
                  <c:v>-14657</c:v>
                </c:pt>
                <c:pt idx="7">
                  <c:v>-14469</c:v>
                </c:pt>
                <c:pt idx="8">
                  <c:v>-14299</c:v>
                </c:pt>
                <c:pt idx="9">
                  <c:v>-14262</c:v>
                </c:pt>
                <c:pt idx="10">
                  <c:v>-14201</c:v>
                </c:pt>
                <c:pt idx="11">
                  <c:v>-14200</c:v>
                </c:pt>
                <c:pt idx="12">
                  <c:v>-14063</c:v>
                </c:pt>
                <c:pt idx="13">
                  <c:v>-13785</c:v>
                </c:pt>
                <c:pt idx="14">
                  <c:v>-13478</c:v>
                </c:pt>
                <c:pt idx="15">
                  <c:v>-13442</c:v>
                </c:pt>
                <c:pt idx="16">
                  <c:v>-13114</c:v>
                </c:pt>
                <c:pt idx="17">
                  <c:v>-12755</c:v>
                </c:pt>
                <c:pt idx="18">
                  <c:v>0</c:v>
                </c:pt>
                <c:pt idx="19">
                  <c:v>0</c:v>
                </c:pt>
                <c:pt idx="20">
                  <c:v>10</c:v>
                </c:pt>
                <c:pt idx="21">
                  <c:v>147</c:v>
                </c:pt>
                <c:pt idx="22">
                  <c:v>166</c:v>
                </c:pt>
                <c:pt idx="23">
                  <c:v>178</c:v>
                </c:pt>
                <c:pt idx="24">
                  <c:v>278</c:v>
                </c:pt>
                <c:pt idx="25">
                  <c:v>317</c:v>
                </c:pt>
                <c:pt idx="26">
                  <c:v>1392</c:v>
                </c:pt>
                <c:pt idx="27">
                  <c:v>5449</c:v>
                </c:pt>
                <c:pt idx="28">
                  <c:v>6753</c:v>
                </c:pt>
                <c:pt idx="29">
                  <c:v>6823</c:v>
                </c:pt>
                <c:pt idx="30">
                  <c:v>7871</c:v>
                </c:pt>
                <c:pt idx="31">
                  <c:v>7962</c:v>
                </c:pt>
                <c:pt idx="32">
                  <c:v>8701</c:v>
                </c:pt>
                <c:pt idx="33">
                  <c:v>8911</c:v>
                </c:pt>
                <c:pt idx="34">
                  <c:v>9037</c:v>
                </c:pt>
                <c:pt idx="35">
                  <c:v>9147</c:v>
                </c:pt>
                <c:pt idx="36">
                  <c:v>9187</c:v>
                </c:pt>
                <c:pt idx="37">
                  <c:v>9187</c:v>
                </c:pt>
                <c:pt idx="38">
                  <c:v>9197</c:v>
                </c:pt>
                <c:pt idx="39">
                  <c:v>9502</c:v>
                </c:pt>
                <c:pt idx="40">
                  <c:v>9947</c:v>
                </c:pt>
                <c:pt idx="41">
                  <c:v>9998</c:v>
                </c:pt>
                <c:pt idx="42">
                  <c:v>10098</c:v>
                </c:pt>
                <c:pt idx="43">
                  <c:v>10333</c:v>
                </c:pt>
                <c:pt idx="44">
                  <c:v>10493</c:v>
                </c:pt>
                <c:pt idx="45">
                  <c:v>10729</c:v>
                </c:pt>
                <c:pt idx="46">
                  <c:v>10738</c:v>
                </c:pt>
                <c:pt idx="47">
                  <c:v>10767</c:v>
                </c:pt>
                <c:pt idx="48">
                  <c:v>10858</c:v>
                </c:pt>
                <c:pt idx="49">
                  <c:v>10859</c:v>
                </c:pt>
                <c:pt idx="50">
                  <c:v>10888</c:v>
                </c:pt>
                <c:pt idx="51">
                  <c:v>11134</c:v>
                </c:pt>
                <c:pt idx="52">
                  <c:v>11172</c:v>
                </c:pt>
                <c:pt idx="53">
                  <c:v>11579</c:v>
                </c:pt>
                <c:pt idx="54">
                  <c:v>11975</c:v>
                </c:pt>
                <c:pt idx="55">
                  <c:v>12022.5</c:v>
                </c:pt>
                <c:pt idx="56">
                  <c:v>12143</c:v>
                </c:pt>
                <c:pt idx="57">
                  <c:v>12380</c:v>
                </c:pt>
                <c:pt idx="58">
                  <c:v>12497</c:v>
                </c:pt>
                <c:pt idx="59">
                  <c:v>13200</c:v>
                </c:pt>
                <c:pt idx="60">
                  <c:v>13293.5</c:v>
                </c:pt>
                <c:pt idx="61">
                  <c:v>14393.5</c:v>
                </c:pt>
                <c:pt idx="62">
                  <c:v>14447</c:v>
                </c:pt>
                <c:pt idx="63">
                  <c:v>14447</c:v>
                </c:pt>
                <c:pt idx="64">
                  <c:v>14447</c:v>
                </c:pt>
                <c:pt idx="65">
                  <c:v>14514</c:v>
                </c:pt>
                <c:pt idx="66">
                  <c:v>14514</c:v>
                </c:pt>
                <c:pt idx="67">
                  <c:v>14844</c:v>
                </c:pt>
                <c:pt idx="68">
                  <c:v>14844</c:v>
                </c:pt>
                <c:pt idx="69">
                  <c:v>14844</c:v>
                </c:pt>
                <c:pt idx="70">
                  <c:v>14844</c:v>
                </c:pt>
                <c:pt idx="71">
                  <c:v>14858</c:v>
                </c:pt>
                <c:pt idx="72">
                  <c:v>14871</c:v>
                </c:pt>
                <c:pt idx="73">
                  <c:v>14893</c:v>
                </c:pt>
                <c:pt idx="74">
                  <c:v>15222.5</c:v>
                </c:pt>
                <c:pt idx="75">
                  <c:v>15222.5</c:v>
                </c:pt>
                <c:pt idx="76">
                  <c:v>15222.5</c:v>
                </c:pt>
                <c:pt idx="77">
                  <c:v>15228</c:v>
                </c:pt>
                <c:pt idx="78">
                  <c:v>15228</c:v>
                </c:pt>
                <c:pt idx="79">
                  <c:v>15228</c:v>
                </c:pt>
                <c:pt idx="80">
                  <c:v>15228</c:v>
                </c:pt>
                <c:pt idx="81">
                  <c:v>15254</c:v>
                </c:pt>
                <c:pt idx="82">
                  <c:v>15308</c:v>
                </c:pt>
                <c:pt idx="83">
                  <c:v>15308</c:v>
                </c:pt>
                <c:pt idx="84">
                  <c:v>15308</c:v>
                </c:pt>
                <c:pt idx="85">
                  <c:v>15628.5</c:v>
                </c:pt>
                <c:pt idx="86">
                  <c:v>15628.5</c:v>
                </c:pt>
                <c:pt idx="87">
                  <c:v>15705</c:v>
                </c:pt>
                <c:pt idx="88">
                  <c:v>15705</c:v>
                </c:pt>
                <c:pt idx="89">
                  <c:v>15705</c:v>
                </c:pt>
                <c:pt idx="90">
                  <c:v>15798.5</c:v>
                </c:pt>
                <c:pt idx="91">
                  <c:v>15798.5</c:v>
                </c:pt>
                <c:pt idx="92">
                  <c:v>15798.5</c:v>
                </c:pt>
                <c:pt idx="93">
                  <c:v>16048</c:v>
                </c:pt>
                <c:pt idx="94">
                  <c:v>16048</c:v>
                </c:pt>
                <c:pt idx="95">
                  <c:v>16048</c:v>
                </c:pt>
                <c:pt idx="96">
                  <c:v>16429.5</c:v>
                </c:pt>
                <c:pt idx="97">
                  <c:v>16435</c:v>
                </c:pt>
                <c:pt idx="98">
                  <c:v>16834.5</c:v>
                </c:pt>
                <c:pt idx="99">
                  <c:v>16834.5</c:v>
                </c:pt>
                <c:pt idx="100">
                  <c:v>16834.5</c:v>
                </c:pt>
                <c:pt idx="101">
                  <c:v>16871</c:v>
                </c:pt>
                <c:pt idx="102">
                  <c:v>16871</c:v>
                </c:pt>
                <c:pt idx="103">
                  <c:v>16871</c:v>
                </c:pt>
                <c:pt idx="104">
                  <c:v>17215</c:v>
                </c:pt>
                <c:pt idx="105">
                  <c:v>17215</c:v>
                </c:pt>
                <c:pt idx="106">
                  <c:v>17215</c:v>
                </c:pt>
                <c:pt idx="107">
                  <c:v>18909</c:v>
                </c:pt>
                <c:pt idx="108">
                  <c:v>19009.5</c:v>
                </c:pt>
                <c:pt idx="109">
                  <c:v>19319</c:v>
                </c:pt>
              </c:numCache>
            </c:numRef>
          </c:xVal>
          <c:yVal>
            <c:numRef>
              <c:f>Active!$M$21:$M$979</c:f>
              <c:numCache>
                <c:formatCode>General</c:formatCode>
                <c:ptCount val="95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9E9-43C1-B62D-C992BB832A1F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Active!$F$21:$F$979</c:f>
              <c:numCache>
                <c:formatCode>General</c:formatCode>
                <c:ptCount val="959"/>
                <c:pt idx="0">
                  <c:v>-16042</c:v>
                </c:pt>
                <c:pt idx="1">
                  <c:v>-15519</c:v>
                </c:pt>
                <c:pt idx="2">
                  <c:v>-14796</c:v>
                </c:pt>
                <c:pt idx="3">
                  <c:v>-14766</c:v>
                </c:pt>
                <c:pt idx="4">
                  <c:v>-14755</c:v>
                </c:pt>
                <c:pt idx="5">
                  <c:v>-14754</c:v>
                </c:pt>
                <c:pt idx="6">
                  <c:v>-14657</c:v>
                </c:pt>
                <c:pt idx="7">
                  <c:v>-14469</c:v>
                </c:pt>
                <c:pt idx="8">
                  <c:v>-14299</c:v>
                </c:pt>
                <c:pt idx="9">
                  <c:v>-14262</c:v>
                </c:pt>
                <c:pt idx="10">
                  <c:v>-14201</c:v>
                </c:pt>
                <c:pt idx="11">
                  <c:v>-14200</c:v>
                </c:pt>
                <c:pt idx="12">
                  <c:v>-14063</c:v>
                </c:pt>
                <c:pt idx="13">
                  <c:v>-13785</c:v>
                </c:pt>
                <c:pt idx="14">
                  <c:v>-13478</c:v>
                </c:pt>
                <c:pt idx="15">
                  <c:v>-13442</c:v>
                </c:pt>
                <c:pt idx="16">
                  <c:v>-13114</c:v>
                </c:pt>
                <c:pt idx="17">
                  <c:v>-12755</c:v>
                </c:pt>
                <c:pt idx="18">
                  <c:v>0</c:v>
                </c:pt>
                <c:pt idx="19">
                  <c:v>0</c:v>
                </c:pt>
                <c:pt idx="20">
                  <c:v>10</c:v>
                </c:pt>
                <c:pt idx="21">
                  <c:v>147</c:v>
                </c:pt>
                <c:pt idx="22">
                  <c:v>166</c:v>
                </c:pt>
                <c:pt idx="23">
                  <c:v>178</c:v>
                </c:pt>
                <c:pt idx="24">
                  <c:v>278</c:v>
                </c:pt>
                <c:pt idx="25">
                  <c:v>317</c:v>
                </c:pt>
                <c:pt idx="26">
                  <c:v>1392</c:v>
                </c:pt>
                <c:pt idx="27">
                  <c:v>5449</c:v>
                </c:pt>
                <c:pt idx="28">
                  <c:v>6753</c:v>
                </c:pt>
                <c:pt idx="29">
                  <c:v>6823</c:v>
                </c:pt>
                <c:pt idx="30">
                  <c:v>7871</c:v>
                </c:pt>
                <c:pt idx="31">
                  <c:v>7962</c:v>
                </c:pt>
                <c:pt idx="32">
                  <c:v>8701</c:v>
                </c:pt>
                <c:pt idx="33">
                  <c:v>8911</c:v>
                </c:pt>
                <c:pt idx="34">
                  <c:v>9037</c:v>
                </c:pt>
                <c:pt idx="35">
                  <c:v>9147</c:v>
                </c:pt>
                <c:pt idx="36">
                  <c:v>9187</c:v>
                </c:pt>
                <c:pt idx="37">
                  <c:v>9187</c:v>
                </c:pt>
                <c:pt idx="38">
                  <c:v>9197</c:v>
                </c:pt>
                <c:pt idx="39">
                  <c:v>9502</c:v>
                </c:pt>
                <c:pt idx="40">
                  <c:v>9947</c:v>
                </c:pt>
                <c:pt idx="41">
                  <c:v>9998</c:v>
                </c:pt>
                <c:pt idx="42">
                  <c:v>10098</c:v>
                </c:pt>
                <c:pt idx="43">
                  <c:v>10333</c:v>
                </c:pt>
                <c:pt idx="44">
                  <c:v>10493</c:v>
                </c:pt>
                <c:pt idx="45">
                  <c:v>10729</c:v>
                </c:pt>
                <c:pt idx="46">
                  <c:v>10738</c:v>
                </c:pt>
                <c:pt idx="47">
                  <c:v>10767</c:v>
                </c:pt>
                <c:pt idx="48">
                  <c:v>10858</c:v>
                </c:pt>
                <c:pt idx="49">
                  <c:v>10859</c:v>
                </c:pt>
                <c:pt idx="50">
                  <c:v>10888</c:v>
                </c:pt>
                <c:pt idx="51">
                  <c:v>11134</c:v>
                </c:pt>
                <c:pt idx="52">
                  <c:v>11172</c:v>
                </c:pt>
                <c:pt idx="53">
                  <c:v>11579</c:v>
                </c:pt>
                <c:pt idx="54">
                  <c:v>11975</c:v>
                </c:pt>
                <c:pt idx="55">
                  <c:v>12022.5</c:v>
                </c:pt>
                <c:pt idx="56">
                  <c:v>12143</c:v>
                </c:pt>
                <c:pt idx="57">
                  <c:v>12380</c:v>
                </c:pt>
                <c:pt idx="58">
                  <c:v>12497</c:v>
                </c:pt>
                <c:pt idx="59">
                  <c:v>13200</c:v>
                </c:pt>
                <c:pt idx="60">
                  <c:v>13293.5</c:v>
                </c:pt>
                <c:pt idx="61">
                  <c:v>14393.5</c:v>
                </c:pt>
                <c:pt idx="62">
                  <c:v>14447</c:v>
                </c:pt>
                <c:pt idx="63">
                  <c:v>14447</c:v>
                </c:pt>
                <c:pt idx="64">
                  <c:v>14447</c:v>
                </c:pt>
                <c:pt idx="65">
                  <c:v>14514</c:v>
                </c:pt>
                <c:pt idx="66">
                  <c:v>14514</c:v>
                </c:pt>
                <c:pt idx="67">
                  <c:v>14844</c:v>
                </c:pt>
                <c:pt idx="68">
                  <c:v>14844</c:v>
                </c:pt>
                <c:pt idx="69">
                  <c:v>14844</c:v>
                </c:pt>
                <c:pt idx="70">
                  <c:v>14844</c:v>
                </c:pt>
                <c:pt idx="71">
                  <c:v>14858</c:v>
                </c:pt>
                <c:pt idx="72">
                  <c:v>14871</c:v>
                </c:pt>
                <c:pt idx="73">
                  <c:v>14893</c:v>
                </c:pt>
                <c:pt idx="74">
                  <c:v>15222.5</c:v>
                </c:pt>
                <c:pt idx="75">
                  <c:v>15222.5</c:v>
                </c:pt>
                <c:pt idx="76">
                  <c:v>15222.5</c:v>
                </c:pt>
                <c:pt idx="77">
                  <c:v>15228</c:v>
                </c:pt>
                <c:pt idx="78">
                  <c:v>15228</c:v>
                </c:pt>
                <c:pt idx="79">
                  <c:v>15228</c:v>
                </c:pt>
                <c:pt idx="80">
                  <c:v>15228</c:v>
                </c:pt>
                <c:pt idx="81">
                  <c:v>15254</c:v>
                </c:pt>
                <c:pt idx="82">
                  <c:v>15308</c:v>
                </c:pt>
                <c:pt idx="83">
                  <c:v>15308</c:v>
                </c:pt>
                <c:pt idx="84">
                  <c:v>15308</c:v>
                </c:pt>
                <c:pt idx="85">
                  <c:v>15628.5</c:v>
                </c:pt>
                <c:pt idx="86">
                  <c:v>15628.5</c:v>
                </c:pt>
                <c:pt idx="87">
                  <c:v>15705</c:v>
                </c:pt>
                <c:pt idx="88">
                  <c:v>15705</c:v>
                </c:pt>
                <c:pt idx="89">
                  <c:v>15705</c:v>
                </c:pt>
                <c:pt idx="90">
                  <c:v>15798.5</c:v>
                </c:pt>
                <c:pt idx="91">
                  <c:v>15798.5</c:v>
                </c:pt>
                <c:pt idx="92">
                  <c:v>15798.5</c:v>
                </c:pt>
                <c:pt idx="93">
                  <c:v>16048</c:v>
                </c:pt>
                <c:pt idx="94">
                  <c:v>16048</c:v>
                </c:pt>
                <c:pt idx="95">
                  <c:v>16048</c:v>
                </c:pt>
                <c:pt idx="96">
                  <c:v>16429.5</c:v>
                </c:pt>
                <c:pt idx="97">
                  <c:v>16435</c:v>
                </c:pt>
                <c:pt idx="98">
                  <c:v>16834.5</c:v>
                </c:pt>
                <c:pt idx="99">
                  <c:v>16834.5</c:v>
                </c:pt>
                <c:pt idx="100">
                  <c:v>16834.5</c:v>
                </c:pt>
                <c:pt idx="101">
                  <c:v>16871</c:v>
                </c:pt>
                <c:pt idx="102">
                  <c:v>16871</c:v>
                </c:pt>
                <c:pt idx="103">
                  <c:v>16871</c:v>
                </c:pt>
                <c:pt idx="104">
                  <c:v>17215</c:v>
                </c:pt>
                <c:pt idx="105">
                  <c:v>17215</c:v>
                </c:pt>
                <c:pt idx="106">
                  <c:v>17215</c:v>
                </c:pt>
                <c:pt idx="107">
                  <c:v>18909</c:v>
                </c:pt>
                <c:pt idx="108">
                  <c:v>19009.5</c:v>
                </c:pt>
                <c:pt idx="109">
                  <c:v>19319</c:v>
                </c:pt>
              </c:numCache>
            </c:numRef>
          </c:xVal>
          <c:yVal>
            <c:numRef>
              <c:f>Active!$N$21:$N$979</c:f>
              <c:numCache>
                <c:formatCode>General</c:formatCode>
                <c:ptCount val="95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9E9-43C1-B62D-C992BB832A1F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Active!$F$21:$F$979</c:f>
              <c:numCache>
                <c:formatCode>General</c:formatCode>
                <c:ptCount val="959"/>
                <c:pt idx="0">
                  <c:v>-16042</c:v>
                </c:pt>
                <c:pt idx="1">
                  <c:v>-15519</c:v>
                </c:pt>
                <c:pt idx="2">
                  <c:v>-14796</c:v>
                </c:pt>
                <c:pt idx="3">
                  <c:v>-14766</c:v>
                </c:pt>
                <c:pt idx="4">
                  <c:v>-14755</c:v>
                </c:pt>
                <c:pt idx="5">
                  <c:v>-14754</c:v>
                </c:pt>
                <c:pt idx="6">
                  <c:v>-14657</c:v>
                </c:pt>
                <c:pt idx="7">
                  <c:v>-14469</c:v>
                </c:pt>
                <c:pt idx="8">
                  <c:v>-14299</c:v>
                </c:pt>
                <c:pt idx="9">
                  <c:v>-14262</c:v>
                </c:pt>
                <c:pt idx="10">
                  <c:v>-14201</c:v>
                </c:pt>
                <c:pt idx="11">
                  <c:v>-14200</c:v>
                </c:pt>
                <c:pt idx="12">
                  <c:v>-14063</c:v>
                </c:pt>
                <c:pt idx="13">
                  <c:v>-13785</c:v>
                </c:pt>
                <c:pt idx="14">
                  <c:v>-13478</c:v>
                </c:pt>
                <c:pt idx="15">
                  <c:v>-13442</c:v>
                </c:pt>
                <c:pt idx="16">
                  <c:v>-13114</c:v>
                </c:pt>
                <c:pt idx="17">
                  <c:v>-12755</c:v>
                </c:pt>
                <c:pt idx="18">
                  <c:v>0</c:v>
                </c:pt>
                <c:pt idx="19">
                  <c:v>0</c:v>
                </c:pt>
                <c:pt idx="20">
                  <c:v>10</c:v>
                </c:pt>
                <c:pt idx="21">
                  <c:v>147</c:v>
                </c:pt>
                <c:pt idx="22">
                  <c:v>166</c:v>
                </c:pt>
                <c:pt idx="23">
                  <c:v>178</c:v>
                </c:pt>
                <c:pt idx="24">
                  <c:v>278</c:v>
                </c:pt>
                <c:pt idx="25">
                  <c:v>317</c:v>
                </c:pt>
                <c:pt idx="26">
                  <c:v>1392</c:v>
                </c:pt>
                <c:pt idx="27">
                  <c:v>5449</c:v>
                </c:pt>
                <c:pt idx="28">
                  <c:v>6753</c:v>
                </c:pt>
                <c:pt idx="29">
                  <c:v>6823</c:v>
                </c:pt>
                <c:pt idx="30">
                  <c:v>7871</c:v>
                </c:pt>
                <c:pt idx="31">
                  <c:v>7962</c:v>
                </c:pt>
                <c:pt idx="32">
                  <c:v>8701</c:v>
                </c:pt>
                <c:pt idx="33">
                  <c:v>8911</c:v>
                </c:pt>
                <c:pt idx="34">
                  <c:v>9037</c:v>
                </c:pt>
                <c:pt idx="35">
                  <c:v>9147</c:v>
                </c:pt>
                <c:pt idx="36">
                  <c:v>9187</c:v>
                </c:pt>
                <c:pt idx="37">
                  <c:v>9187</c:v>
                </c:pt>
                <c:pt idx="38">
                  <c:v>9197</c:v>
                </c:pt>
                <c:pt idx="39">
                  <c:v>9502</c:v>
                </c:pt>
                <c:pt idx="40">
                  <c:v>9947</c:v>
                </c:pt>
                <c:pt idx="41">
                  <c:v>9998</c:v>
                </c:pt>
                <c:pt idx="42">
                  <c:v>10098</c:v>
                </c:pt>
                <c:pt idx="43">
                  <c:v>10333</c:v>
                </c:pt>
                <c:pt idx="44">
                  <c:v>10493</c:v>
                </c:pt>
                <c:pt idx="45">
                  <c:v>10729</c:v>
                </c:pt>
                <c:pt idx="46">
                  <c:v>10738</c:v>
                </c:pt>
                <c:pt idx="47">
                  <c:v>10767</c:v>
                </c:pt>
                <c:pt idx="48">
                  <c:v>10858</c:v>
                </c:pt>
                <c:pt idx="49">
                  <c:v>10859</c:v>
                </c:pt>
                <c:pt idx="50">
                  <c:v>10888</c:v>
                </c:pt>
                <c:pt idx="51">
                  <c:v>11134</c:v>
                </c:pt>
                <c:pt idx="52">
                  <c:v>11172</c:v>
                </c:pt>
                <c:pt idx="53">
                  <c:v>11579</c:v>
                </c:pt>
                <c:pt idx="54">
                  <c:v>11975</c:v>
                </c:pt>
                <c:pt idx="55">
                  <c:v>12022.5</c:v>
                </c:pt>
                <c:pt idx="56">
                  <c:v>12143</c:v>
                </c:pt>
                <c:pt idx="57">
                  <c:v>12380</c:v>
                </c:pt>
                <c:pt idx="58">
                  <c:v>12497</c:v>
                </c:pt>
                <c:pt idx="59">
                  <c:v>13200</c:v>
                </c:pt>
                <c:pt idx="60">
                  <c:v>13293.5</c:v>
                </c:pt>
                <c:pt idx="61">
                  <c:v>14393.5</c:v>
                </c:pt>
                <c:pt idx="62">
                  <c:v>14447</c:v>
                </c:pt>
                <c:pt idx="63">
                  <c:v>14447</c:v>
                </c:pt>
                <c:pt idx="64">
                  <c:v>14447</c:v>
                </c:pt>
                <c:pt idx="65">
                  <c:v>14514</c:v>
                </c:pt>
                <c:pt idx="66">
                  <c:v>14514</c:v>
                </c:pt>
                <c:pt idx="67">
                  <c:v>14844</c:v>
                </c:pt>
                <c:pt idx="68">
                  <c:v>14844</c:v>
                </c:pt>
                <c:pt idx="69">
                  <c:v>14844</c:v>
                </c:pt>
                <c:pt idx="70">
                  <c:v>14844</c:v>
                </c:pt>
                <c:pt idx="71">
                  <c:v>14858</c:v>
                </c:pt>
                <c:pt idx="72">
                  <c:v>14871</c:v>
                </c:pt>
                <c:pt idx="73">
                  <c:v>14893</c:v>
                </c:pt>
                <c:pt idx="74">
                  <c:v>15222.5</c:v>
                </c:pt>
                <c:pt idx="75">
                  <c:v>15222.5</c:v>
                </c:pt>
                <c:pt idx="76">
                  <c:v>15222.5</c:v>
                </c:pt>
                <c:pt idx="77">
                  <c:v>15228</c:v>
                </c:pt>
                <c:pt idx="78">
                  <c:v>15228</c:v>
                </c:pt>
                <c:pt idx="79">
                  <c:v>15228</c:v>
                </c:pt>
                <c:pt idx="80">
                  <c:v>15228</c:v>
                </c:pt>
                <c:pt idx="81">
                  <c:v>15254</c:v>
                </c:pt>
                <c:pt idx="82">
                  <c:v>15308</c:v>
                </c:pt>
                <c:pt idx="83">
                  <c:v>15308</c:v>
                </c:pt>
                <c:pt idx="84">
                  <c:v>15308</c:v>
                </c:pt>
                <c:pt idx="85">
                  <c:v>15628.5</c:v>
                </c:pt>
                <c:pt idx="86">
                  <c:v>15628.5</c:v>
                </c:pt>
                <c:pt idx="87">
                  <c:v>15705</c:v>
                </c:pt>
                <c:pt idx="88">
                  <c:v>15705</c:v>
                </c:pt>
                <c:pt idx="89">
                  <c:v>15705</c:v>
                </c:pt>
                <c:pt idx="90">
                  <c:v>15798.5</c:v>
                </c:pt>
                <c:pt idx="91">
                  <c:v>15798.5</c:v>
                </c:pt>
                <c:pt idx="92">
                  <c:v>15798.5</c:v>
                </c:pt>
                <c:pt idx="93">
                  <c:v>16048</c:v>
                </c:pt>
                <c:pt idx="94">
                  <c:v>16048</c:v>
                </c:pt>
                <c:pt idx="95">
                  <c:v>16048</c:v>
                </c:pt>
                <c:pt idx="96">
                  <c:v>16429.5</c:v>
                </c:pt>
                <c:pt idx="97">
                  <c:v>16435</c:v>
                </c:pt>
                <c:pt idx="98">
                  <c:v>16834.5</c:v>
                </c:pt>
                <c:pt idx="99">
                  <c:v>16834.5</c:v>
                </c:pt>
                <c:pt idx="100">
                  <c:v>16834.5</c:v>
                </c:pt>
                <c:pt idx="101">
                  <c:v>16871</c:v>
                </c:pt>
                <c:pt idx="102">
                  <c:v>16871</c:v>
                </c:pt>
                <c:pt idx="103">
                  <c:v>16871</c:v>
                </c:pt>
                <c:pt idx="104">
                  <c:v>17215</c:v>
                </c:pt>
                <c:pt idx="105">
                  <c:v>17215</c:v>
                </c:pt>
                <c:pt idx="106">
                  <c:v>17215</c:v>
                </c:pt>
                <c:pt idx="107">
                  <c:v>18909</c:v>
                </c:pt>
                <c:pt idx="108">
                  <c:v>19009.5</c:v>
                </c:pt>
                <c:pt idx="109">
                  <c:v>19319</c:v>
                </c:pt>
              </c:numCache>
            </c:numRef>
          </c:xVal>
          <c:yVal>
            <c:numRef>
              <c:f>Active!$O$21:$O$979</c:f>
              <c:numCache>
                <c:formatCode>General</c:formatCode>
                <c:ptCount val="959"/>
                <c:pt idx="0">
                  <c:v>0.22023843854513675</c:v>
                </c:pt>
                <c:pt idx="1">
                  <c:v>0.21677026826604273</c:v>
                </c:pt>
                <c:pt idx="2">
                  <c:v>0.21197583784197971</c:v>
                </c:pt>
                <c:pt idx="3">
                  <c:v>0.21177689882023437</c:v>
                </c:pt>
                <c:pt idx="4">
                  <c:v>0.21170395451226107</c:v>
                </c:pt>
                <c:pt idx="5">
                  <c:v>0.21169732321153623</c:v>
                </c:pt>
                <c:pt idx="6">
                  <c:v>0.21105408704122625</c:v>
                </c:pt>
                <c:pt idx="7">
                  <c:v>0.20980740250495536</c:v>
                </c:pt>
                <c:pt idx="8">
                  <c:v>0.20868008138173169</c:v>
                </c:pt>
                <c:pt idx="9">
                  <c:v>0.20843472325491241</c:v>
                </c:pt>
                <c:pt idx="10">
                  <c:v>0.20803021391069687</c:v>
                </c:pt>
                <c:pt idx="11">
                  <c:v>0.20802358260997203</c:v>
                </c:pt>
                <c:pt idx="12">
                  <c:v>0.20711509441066822</c:v>
                </c:pt>
                <c:pt idx="13">
                  <c:v>0.2052715928091613</c:v>
                </c:pt>
                <c:pt idx="14">
                  <c:v>0.20323578348663385</c:v>
                </c:pt>
                <c:pt idx="15">
                  <c:v>0.20299705666053941</c:v>
                </c:pt>
                <c:pt idx="16">
                  <c:v>0.20082199002279022</c:v>
                </c:pt>
                <c:pt idx="17">
                  <c:v>0.19844135306257082</c:v>
                </c:pt>
                <c:pt idx="18">
                  <c:v>0.11385911231717122</c:v>
                </c:pt>
                <c:pt idx="19">
                  <c:v>0.11385911231717122</c:v>
                </c:pt>
                <c:pt idx="20">
                  <c:v>0.11379279930992277</c:v>
                </c:pt>
                <c:pt idx="21">
                  <c:v>0.11288431111061899</c:v>
                </c:pt>
                <c:pt idx="22">
                  <c:v>0.11275831639684693</c:v>
                </c:pt>
                <c:pt idx="23">
                  <c:v>0.11267874078814878</c:v>
                </c:pt>
                <c:pt idx="24">
                  <c:v>0.11201561071566428</c:v>
                </c:pt>
                <c:pt idx="25">
                  <c:v>0.11175698998739532</c:v>
                </c:pt>
                <c:pt idx="26">
                  <c:v>0.1046283417081868</c:v>
                </c:pt>
                <c:pt idx="27">
                  <c:v>7.7725154667490123E-2</c:v>
                </c:pt>
                <c:pt idx="28">
                  <c:v>6.9077938522292076E-2</c:v>
                </c:pt>
                <c:pt idx="29">
                  <c:v>6.8613747471552911E-2</c:v>
                </c:pt>
                <c:pt idx="30">
                  <c:v>6.166414431191522E-2</c:v>
                </c:pt>
                <c:pt idx="31">
                  <c:v>6.1060695945954313E-2</c:v>
                </c:pt>
                <c:pt idx="32">
                  <c:v>5.6160164710293767E-2</c:v>
                </c:pt>
                <c:pt idx="33">
                  <c:v>5.4767591558076291E-2</c:v>
                </c:pt>
                <c:pt idx="34">
                  <c:v>5.3932047666745801E-2</c:v>
                </c:pt>
                <c:pt idx="35">
                  <c:v>5.3202604587012842E-2</c:v>
                </c:pt>
                <c:pt idx="36">
                  <c:v>5.2937352558019034E-2</c:v>
                </c:pt>
                <c:pt idx="37">
                  <c:v>5.2937352558019034E-2</c:v>
                </c:pt>
                <c:pt idx="38">
                  <c:v>5.2871039550770584E-2</c:v>
                </c:pt>
                <c:pt idx="39">
                  <c:v>5.0848492829692823E-2</c:v>
                </c:pt>
                <c:pt idx="40">
                  <c:v>4.7897564007136739E-2</c:v>
                </c:pt>
                <c:pt idx="41">
                  <c:v>4.7559367670169633E-2</c:v>
                </c:pt>
                <c:pt idx="42">
                  <c:v>4.6896237597685131E-2</c:v>
                </c:pt>
                <c:pt idx="43">
                  <c:v>4.5337881927346516E-2</c:v>
                </c:pt>
                <c:pt idx="44">
                  <c:v>4.4276873811371298E-2</c:v>
                </c:pt>
                <c:pt idx="45">
                  <c:v>4.2711886840307856E-2</c:v>
                </c:pt>
                <c:pt idx="46">
                  <c:v>4.2652205133784246E-2</c:v>
                </c:pt>
                <c:pt idx="47">
                  <c:v>4.2459897412763736E-2</c:v>
                </c:pt>
                <c:pt idx="48">
                  <c:v>4.1856449046802829E-2</c:v>
                </c:pt>
                <c:pt idx="49">
                  <c:v>4.1849817746077989E-2</c:v>
                </c:pt>
                <c:pt idx="50">
                  <c:v>4.1657510025057479E-2</c:v>
                </c:pt>
                <c:pt idx="51">
                  <c:v>4.0026210046745572E-2</c:v>
                </c:pt>
                <c:pt idx="52">
                  <c:v>3.9774220619201453E-2</c:v>
                </c:pt>
                <c:pt idx="53">
                  <c:v>3.7075281224189488E-2</c:v>
                </c:pt>
                <c:pt idx="54">
                  <c:v>3.4449286137150814E-2</c:v>
                </c:pt>
                <c:pt idx="55">
                  <c:v>3.4134299352720679E-2</c:v>
                </c:pt>
                <c:pt idx="56">
                  <c:v>3.3335227615376842E-2</c:v>
                </c:pt>
                <c:pt idx="57">
                  <c:v>3.1763609343588545E-2</c:v>
                </c:pt>
                <c:pt idx="58">
                  <c:v>3.0987747158781664E-2</c:v>
                </c:pt>
                <c:pt idx="59">
                  <c:v>2.6325942749215542E-2</c:v>
                </c:pt>
                <c:pt idx="60">
                  <c:v>2.5705916131442519E-2</c:v>
                </c:pt>
                <c:pt idx="61">
                  <c:v>1.8411485334112881E-2</c:v>
                </c:pt>
                <c:pt idx="62">
                  <c:v>1.8056710745333659E-2</c:v>
                </c:pt>
                <c:pt idx="63">
                  <c:v>1.8056710745333659E-2</c:v>
                </c:pt>
                <c:pt idx="64">
                  <c:v>1.8056710745333659E-2</c:v>
                </c:pt>
                <c:pt idx="65">
                  <c:v>1.7612413596769044E-2</c:v>
                </c:pt>
                <c:pt idx="66">
                  <c:v>1.7612413596769044E-2</c:v>
                </c:pt>
                <c:pt idx="67">
                  <c:v>1.5424084357570145E-2</c:v>
                </c:pt>
                <c:pt idx="68">
                  <c:v>1.5424084357570145E-2</c:v>
                </c:pt>
                <c:pt idx="69">
                  <c:v>1.5424084357570145E-2</c:v>
                </c:pt>
                <c:pt idx="70">
                  <c:v>1.5424084357570145E-2</c:v>
                </c:pt>
                <c:pt idx="71">
                  <c:v>1.5331246147422317E-2</c:v>
                </c:pt>
                <c:pt idx="72">
                  <c:v>1.524503923799933E-2</c:v>
                </c:pt>
                <c:pt idx="73">
                  <c:v>1.5099150622052734E-2</c:v>
                </c:pt>
                <c:pt idx="74">
                  <c:v>1.2914137033216269E-2</c:v>
                </c:pt>
                <c:pt idx="75">
                  <c:v>1.2914137033216269E-2</c:v>
                </c:pt>
                <c:pt idx="76">
                  <c:v>1.2914137033216269E-2</c:v>
                </c:pt>
                <c:pt idx="77">
                  <c:v>1.2877664879229617E-2</c:v>
                </c:pt>
                <c:pt idx="78">
                  <c:v>1.2877664879229617E-2</c:v>
                </c:pt>
                <c:pt idx="79">
                  <c:v>1.2877664879229617E-2</c:v>
                </c:pt>
                <c:pt idx="80">
                  <c:v>1.2877664879229617E-2</c:v>
                </c:pt>
                <c:pt idx="81">
                  <c:v>1.2705251060383643E-2</c:v>
                </c:pt>
                <c:pt idx="82">
                  <c:v>1.2347160821242015E-2</c:v>
                </c:pt>
                <c:pt idx="83">
                  <c:v>1.2347160821242015E-2</c:v>
                </c:pt>
                <c:pt idx="84">
                  <c:v>1.2347160821242015E-2</c:v>
                </c:pt>
                <c:pt idx="85">
                  <c:v>1.0221828938929145E-2</c:v>
                </c:pt>
                <c:pt idx="86">
                  <c:v>1.0221828938929145E-2</c:v>
                </c:pt>
                <c:pt idx="87">
                  <c:v>9.7145344334785E-3</c:v>
                </c:pt>
                <c:pt idx="88">
                  <c:v>9.7145344334785E-3</c:v>
                </c:pt>
                <c:pt idx="89">
                  <c:v>9.7145344334785E-3</c:v>
                </c:pt>
                <c:pt idx="90">
                  <c:v>9.0945078157054771E-3</c:v>
                </c:pt>
                <c:pt idx="91">
                  <c:v>9.0945078157054771E-3</c:v>
                </c:pt>
                <c:pt idx="92">
                  <c:v>9.0945078157054771E-3</c:v>
                </c:pt>
                <c:pt idx="93">
                  <c:v>7.4399982848566137E-3</c:v>
                </c:pt>
                <c:pt idx="94">
                  <c:v>7.4399982848566137E-3</c:v>
                </c:pt>
                <c:pt idx="95">
                  <c:v>7.4399982848566137E-3</c:v>
                </c:pt>
                <c:pt idx="96">
                  <c:v>4.9101570583282017E-3</c:v>
                </c:pt>
                <c:pt idx="97">
                  <c:v>4.8736849043415492E-3</c:v>
                </c:pt>
                <c:pt idx="98">
                  <c:v>2.2244802647659323E-3</c:v>
                </c:pt>
                <c:pt idx="99">
                  <c:v>2.2244802647659323E-3</c:v>
                </c:pt>
                <c:pt idx="100">
                  <c:v>2.2244802647659323E-3</c:v>
                </c:pt>
                <c:pt idx="101">
                  <c:v>1.9824377883090744E-3</c:v>
                </c:pt>
                <c:pt idx="102">
                  <c:v>1.9824377883090744E-3</c:v>
                </c:pt>
                <c:pt idx="103">
                  <c:v>1.9824377883090744E-3</c:v>
                </c:pt>
                <c:pt idx="104">
                  <c:v>-2.9872966103763887E-4</c:v>
                </c:pt>
                <c:pt idx="105">
                  <c:v>-2.9872966103763887E-4</c:v>
                </c:pt>
                <c:pt idx="106">
                  <c:v>-2.9872966103763887E-4</c:v>
                </c:pt>
                <c:pt idx="107">
                  <c:v>-1.1532153088925301E-2</c:v>
                </c:pt>
                <c:pt idx="108">
                  <c:v>-1.2198598811772238E-2</c:v>
                </c:pt>
                <c:pt idx="109">
                  <c:v>-1.4250986386111802E-2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9E9-43C1-B62D-C992BB832A1F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Active!$F$21:$F$979</c:f>
              <c:numCache>
                <c:formatCode>General</c:formatCode>
                <c:ptCount val="959"/>
                <c:pt idx="0">
                  <c:v>-16042</c:v>
                </c:pt>
                <c:pt idx="1">
                  <c:v>-15519</c:v>
                </c:pt>
                <c:pt idx="2">
                  <c:v>-14796</c:v>
                </c:pt>
                <c:pt idx="3">
                  <c:v>-14766</c:v>
                </c:pt>
                <c:pt idx="4">
                  <c:v>-14755</c:v>
                </c:pt>
                <c:pt idx="5">
                  <c:v>-14754</c:v>
                </c:pt>
                <c:pt idx="6">
                  <c:v>-14657</c:v>
                </c:pt>
                <c:pt idx="7">
                  <c:v>-14469</c:v>
                </c:pt>
                <c:pt idx="8">
                  <c:v>-14299</c:v>
                </c:pt>
                <c:pt idx="9">
                  <c:v>-14262</c:v>
                </c:pt>
                <c:pt idx="10">
                  <c:v>-14201</c:v>
                </c:pt>
                <c:pt idx="11">
                  <c:v>-14200</c:v>
                </c:pt>
                <c:pt idx="12">
                  <c:v>-14063</c:v>
                </c:pt>
                <c:pt idx="13">
                  <c:v>-13785</c:v>
                </c:pt>
                <c:pt idx="14">
                  <c:v>-13478</c:v>
                </c:pt>
                <c:pt idx="15">
                  <c:v>-13442</c:v>
                </c:pt>
                <c:pt idx="16">
                  <c:v>-13114</c:v>
                </c:pt>
                <c:pt idx="17">
                  <c:v>-12755</c:v>
                </c:pt>
                <c:pt idx="18">
                  <c:v>0</c:v>
                </c:pt>
                <c:pt idx="19">
                  <c:v>0</c:v>
                </c:pt>
                <c:pt idx="20">
                  <c:v>10</c:v>
                </c:pt>
                <c:pt idx="21">
                  <c:v>147</c:v>
                </c:pt>
                <c:pt idx="22">
                  <c:v>166</c:v>
                </c:pt>
                <c:pt idx="23">
                  <c:v>178</c:v>
                </c:pt>
                <c:pt idx="24">
                  <c:v>278</c:v>
                </c:pt>
                <c:pt idx="25">
                  <c:v>317</c:v>
                </c:pt>
                <c:pt idx="26">
                  <c:v>1392</c:v>
                </c:pt>
                <c:pt idx="27">
                  <c:v>5449</c:v>
                </c:pt>
                <c:pt idx="28">
                  <c:v>6753</c:v>
                </c:pt>
                <c:pt idx="29">
                  <c:v>6823</c:v>
                </c:pt>
                <c:pt idx="30">
                  <c:v>7871</c:v>
                </c:pt>
                <c:pt idx="31">
                  <c:v>7962</c:v>
                </c:pt>
                <c:pt idx="32">
                  <c:v>8701</c:v>
                </c:pt>
                <c:pt idx="33">
                  <c:v>8911</c:v>
                </c:pt>
                <c:pt idx="34">
                  <c:v>9037</c:v>
                </c:pt>
                <c:pt idx="35">
                  <c:v>9147</c:v>
                </c:pt>
                <c:pt idx="36">
                  <c:v>9187</c:v>
                </c:pt>
                <c:pt idx="37">
                  <c:v>9187</c:v>
                </c:pt>
                <c:pt idx="38">
                  <c:v>9197</c:v>
                </c:pt>
                <c:pt idx="39">
                  <c:v>9502</c:v>
                </c:pt>
                <c:pt idx="40">
                  <c:v>9947</c:v>
                </c:pt>
                <c:pt idx="41">
                  <c:v>9998</c:v>
                </c:pt>
                <c:pt idx="42">
                  <c:v>10098</c:v>
                </c:pt>
                <c:pt idx="43">
                  <c:v>10333</c:v>
                </c:pt>
                <c:pt idx="44">
                  <c:v>10493</c:v>
                </c:pt>
                <c:pt idx="45">
                  <c:v>10729</c:v>
                </c:pt>
                <c:pt idx="46">
                  <c:v>10738</c:v>
                </c:pt>
                <c:pt idx="47">
                  <c:v>10767</c:v>
                </c:pt>
                <c:pt idx="48">
                  <c:v>10858</c:v>
                </c:pt>
                <c:pt idx="49">
                  <c:v>10859</c:v>
                </c:pt>
                <c:pt idx="50">
                  <c:v>10888</c:v>
                </c:pt>
                <c:pt idx="51">
                  <c:v>11134</c:v>
                </c:pt>
                <c:pt idx="52">
                  <c:v>11172</c:v>
                </c:pt>
                <c:pt idx="53">
                  <c:v>11579</c:v>
                </c:pt>
                <c:pt idx="54">
                  <c:v>11975</c:v>
                </c:pt>
                <c:pt idx="55">
                  <c:v>12022.5</c:v>
                </c:pt>
                <c:pt idx="56">
                  <c:v>12143</c:v>
                </c:pt>
                <c:pt idx="57">
                  <c:v>12380</c:v>
                </c:pt>
                <c:pt idx="58">
                  <c:v>12497</c:v>
                </c:pt>
                <c:pt idx="59">
                  <c:v>13200</c:v>
                </c:pt>
                <c:pt idx="60">
                  <c:v>13293.5</c:v>
                </c:pt>
                <c:pt idx="61">
                  <c:v>14393.5</c:v>
                </c:pt>
                <c:pt idx="62">
                  <c:v>14447</c:v>
                </c:pt>
                <c:pt idx="63">
                  <c:v>14447</c:v>
                </c:pt>
                <c:pt idx="64">
                  <c:v>14447</c:v>
                </c:pt>
                <c:pt idx="65">
                  <c:v>14514</c:v>
                </c:pt>
                <c:pt idx="66">
                  <c:v>14514</c:v>
                </c:pt>
                <c:pt idx="67">
                  <c:v>14844</c:v>
                </c:pt>
                <c:pt idx="68">
                  <c:v>14844</c:v>
                </c:pt>
                <c:pt idx="69">
                  <c:v>14844</c:v>
                </c:pt>
                <c:pt idx="70">
                  <c:v>14844</c:v>
                </c:pt>
                <c:pt idx="71">
                  <c:v>14858</c:v>
                </c:pt>
                <c:pt idx="72">
                  <c:v>14871</c:v>
                </c:pt>
                <c:pt idx="73">
                  <c:v>14893</c:v>
                </c:pt>
                <c:pt idx="74">
                  <c:v>15222.5</c:v>
                </c:pt>
                <c:pt idx="75">
                  <c:v>15222.5</c:v>
                </c:pt>
                <c:pt idx="76">
                  <c:v>15222.5</c:v>
                </c:pt>
                <c:pt idx="77">
                  <c:v>15228</c:v>
                </c:pt>
                <c:pt idx="78">
                  <c:v>15228</c:v>
                </c:pt>
                <c:pt idx="79">
                  <c:v>15228</c:v>
                </c:pt>
                <c:pt idx="80">
                  <c:v>15228</c:v>
                </c:pt>
                <c:pt idx="81">
                  <c:v>15254</c:v>
                </c:pt>
                <c:pt idx="82">
                  <c:v>15308</c:v>
                </c:pt>
                <c:pt idx="83">
                  <c:v>15308</c:v>
                </c:pt>
                <c:pt idx="84">
                  <c:v>15308</c:v>
                </c:pt>
                <c:pt idx="85">
                  <c:v>15628.5</c:v>
                </c:pt>
                <c:pt idx="86">
                  <c:v>15628.5</c:v>
                </c:pt>
                <c:pt idx="87">
                  <c:v>15705</c:v>
                </c:pt>
                <c:pt idx="88">
                  <c:v>15705</c:v>
                </c:pt>
                <c:pt idx="89">
                  <c:v>15705</c:v>
                </c:pt>
                <c:pt idx="90">
                  <c:v>15798.5</c:v>
                </c:pt>
                <c:pt idx="91">
                  <c:v>15798.5</c:v>
                </c:pt>
                <c:pt idx="92">
                  <c:v>15798.5</c:v>
                </c:pt>
                <c:pt idx="93">
                  <c:v>16048</c:v>
                </c:pt>
                <c:pt idx="94">
                  <c:v>16048</c:v>
                </c:pt>
                <c:pt idx="95">
                  <c:v>16048</c:v>
                </c:pt>
                <c:pt idx="96">
                  <c:v>16429.5</c:v>
                </c:pt>
                <c:pt idx="97">
                  <c:v>16435</c:v>
                </c:pt>
                <c:pt idx="98">
                  <c:v>16834.5</c:v>
                </c:pt>
                <c:pt idx="99">
                  <c:v>16834.5</c:v>
                </c:pt>
                <c:pt idx="100">
                  <c:v>16834.5</c:v>
                </c:pt>
                <c:pt idx="101">
                  <c:v>16871</c:v>
                </c:pt>
                <c:pt idx="102">
                  <c:v>16871</c:v>
                </c:pt>
                <c:pt idx="103">
                  <c:v>16871</c:v>
                </c:pt>
                <c:pt idx="104">
                  <c:v>17215</c:v>
                </c:pt>
                <c:pt idx="105">
                  <c:v>17215</c:v>
                </c:pt>
                <c:pt idx="106">
                  <c:v>17215</c:v>
                </c:pt>
                <c:pt idx="107">
                  <c:v>18909</c:v>
                </c:pt>
                <c:pt idx="108">
                  <c:v>19009.5</c:v>
                </c:pt>
                <c:pt idx="109">
                  <c:v>19319</c:v>
                </c:pt>
              </c:numCache>
            </c:numRef>
          </c:xVal>
          <c:yVal>
            <c:numRef>
              <c:f>Active!$U$21:$U$979</c:f>
              <c:numCache>
                <c:formatCode>General</c:formatCode>
                <c:ptCount val="959"/>
                <c:pt idx="77">
                  <c:v>-0.15271799999754876</c:v>
                </c:pt>
                <c:pt idx="78">
                  <c:v>-0.15174799999658717</c:v>
                </c:pt>
                <c:pt idx="108">
                  <c:v>-9.6522000007098541E-2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79E9-43C1-B62D-C992BB832A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0909752"/>
        <c:axId val="1"/>
      </c:scatterChart>
      <c:valAx>
        <c:axId val="66090975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241112828438951"/>
              <c:y val="0.8354050308928774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45904173106646E-2"/>
              <c:y val="0.3664602794215940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6090975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7619783616692428"/>
          <c:y val="0.91925596256989606"/>
          <c:w val="0.72952086553323026"/>
          <c:h val="6.211180124223603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DK Per - O-C Diagr.</a:t>
            </a:r>
          </a:p>
        </c:rich>
      </c:tx>
      <c:layout>
        <c:manualLayout>
          <c:xMode val="edge"/>
          <c:yMode val="edge"/>
          <c:x val="0.3586337760910816"/>
          <c:y val="3.492063492063492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508538899430741"/>
          <c:y val="0.15238142479360364"/>
          <c:w val="0.77609108159392792"/>
          <c:h val="0.61587492520748144"/>
        </c:manualLayout>
      </c:layout>
      <c:scatterChart>
        <c:scatterStyle val="lineMarker"/>
        <c:varyColors val="0"/>
        <c:ser>
          <c:idx val="0"/>
          <c:order val="0"/>
          <c:tx>
            <c:strRef>
              <c:f>'A (old)'!$H$20:$H$20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'A (old)'!$F$21:$F$996</c:f>
              <c:numCache>
                <c:formatCode>General</c:formatCode>
                <c:ptCount val="976"/>
                <c:pt idx="0">
                  <c:v>0</c:v>
                </c:pt>
                <c:pt idx="1">
                  <c:v>9187</c:v>
                </c:pt>
                <c:pt idx="2">
                  <c:v>9947</c:v>
                </c:pt>
                <c:pt idx="3">
                  <c:v>10493</c:v>
                </c:pt>
                <c:pt idx="4">
                  <c:v>10888</c:v>
                </c:pt>
                <c:pt idx="5">
                  <c:v>11579</c:v>
                </c:pt>
                <c:pt idx="6">
                  <c:v>12497</c:v>
                </c:pt>
              </c:numCache>
            </c:numRef>
          </c:xVal>
          <c:yVal>
            <c:numRef>
              <c:f>'A (old)'!$H$21:$H$996</c:f>
              <c:numCache>
                <c:formatCode>General</c:formatCode>
                <c:ptCount val="976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4AF-4A15-8662-12266284D509}"/>
            </c:ext>
          </c:extLst>
        </c:ser>
        <c:ser>
          <c:idx val="1"/>
          <c:order val="1"/>
          <c:tx>
            <c:strRef>
              <c:f>'A (old)'!$I$20:$I$20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(old)'!$D$22:$D$47</c:f>
                <c:numCache>
                  <c:formatCode>General</c:formatCode>
                  <c:ptCount val="26"/>
                  <c:pt idx="0">
                    <c:v>6.9999999999999999E-4</c:v>
                  </c:pt>
                  <c:pt idx="1">
                    <c:v>2.5000000000000001E-3</c:v>
                  </c:pt>
                  <c:pt idx="5">
                    <c:v>1E-4</c:v>
                  </c:pt>
                </c:numCache>
              </c:numRef>
            </c:plus>
            <c:minus>
              <c:numRef>
                <c:f>'A (old)'!$D$22:$D$47</c:f>
                <c:numCache>
                  <c:formatCode>General</c:formatCode>
                  <c:ptCount val="26"/>
                  <c:pt idx="0">
                    <c:v>6.9999999999999999E-4</c:v>
                  </c:pt>
                  <c:pt idx="1">
                    <c:v>2.5000000000000001E-3</c:v>
                  </c:pt>
                  <c:pt idx="5">
                    <c:v>1E-4</c:v>
                  </c:pt>
                </c:numCache>
              </c:numRef>
            </c:minus>
            <c:spPr>
              <a:ln w="12700">
                <a:solidFill>
                  <a:srgbClr val="003300"/>
                </a:solidFill>
                <a:prstDash val="solid"/>
              </a:ln>
            </c:spPr>
          </c:errBars>
          <c:xVal>
            <c:numRef>
              <c:f>'A (old)'!$F$21:$F$996</c:f>
              <c:numCache>
                <c:formatCode>General</c:formatCode>
                <c:ptCount val="976"/>
                <c:pt idx="0">
                  <c:v>0</c:v>
                </c:pt>
                <c:pt idx="1">
                  <c:v>9187</c:v>
                </c:pt>
                <c:pt idx="2">
                  <c:v>9947</c:v>
                </c:pt>
                <c:pt idx="3">
                  <c:v>10493</c:v>
                </c:pt>
                <c:pt idx="4">
                  <c:v>10888</c:v>
                </c:pt>
                <c:pt idx="5">
                  <c:v>11579</c:v>
                </c:pt>
                <c:pt idx="6">
                  <c:v>12497</c:v>
                </c:pt>
              </c:numCache>
            </c:numRef>
          </c:xVal>
          <c:yVal>
            <c:numRef>
              <c:f>'A (old)'!$I$21:$I$996</c:f>
              <c:numCache>
                <c:formatCode>General</c:formatCode>
                <c:ptCount val="976"/>
                <c:pt idx="1">
                  <c:v>2.1187999998801388E-2</c:v>
                </c:pt>
                <c:pt idx="2">
                  <c:v>1.562799999373965E-2</c:v>
                </c:pt>
                <c:pt idx="3">
                  <c:v>1.6232000001764391E-2</c:v>
                </c:pt>
                <c:pt idx="4">
                  <c:v>1.6512000001966953E-2</c:v>
                </c:pt>
                <c:pt idx="5">
                  <c:v>1.37959999992745E-2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4AF-4A15-8662-12266284D509}"/>
            </c:ext>
          </c:extLst>
        </c:ser>
        <c:ser>
          <c:idx val="3"/>
          <c:order val="2"/>
          <c:tx>
            <c:strRef>
              <c:f>'A (old)'!$J$20</c:f>
              <c:strCache>
                <c:ptCount val="1"/>
                <c:pt idx="0">
                  <c:v>Nelson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(old)'!$D$21:$D$47</c:f>
                <c:numCache>
                  <c:formatCode>General</c:formatCode>
                  <c:ptCount val="27"/>
                  <c:pt idx="0">
                    <c:v>0</c:v>
                  </c:pt>
                  <c:pt idx="1">
                    <c:v>6.9999999999999999E-4</c:v>
                  </c:pt>
                  <c:pt idx="2">
                    <c:v>2.5000000000000001E-3</c:v>
                  </c:pt>
                  <c:pt idx="6">
                    <c:v>1E-4</c:v>
                  </c:pt>
                </c:numCache>
              </c:numRef>
            </c:plus>
            <c:minus>
              <c:numRef>
                <c:f>'A (old)'!$D$21:$D$47</c:f>
                <c:numCache>
                  <c:formatCode>General</c:formatCode>
                  <c:ptCount val="27"/>
                  <c:pt idx="0">
                    <c:v>0</c:v>
                  </c:pt>
                  <c:pt idx="1">
                    <c:v>6.9999999999999999E-4</c:v>
                  </c:pt>
                  <c:pt idx="2">
                    <c:v>2.5000000000000001E-3</c:v>
                  </c:pt>
                  <c:pt idx="6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(old)'!$F$21:$F$996</c:f>
              <c:numCache>
                <c:formatCode>General</c:formatCode>
                <c:ptCount val="976"/>
                <c:pt idx="0">
                  <c:v>0</c:v>
                </c:pt>
                <c:pt idx="1">
                  <c:v>9187</c:v>
                </c:pt>
                <c:pt idx="2">
                  <c:v>9947</c:v>
                </c:pt>
                <c:pt idx="3">
                  <c:v>10493</c:v>
                </c:pt>
                <c:pt idx="4">
                  <c:v>10888</c:v>
                </c:pt>
                <c:pt idx="5">
                  <c:v>11579</c:v>
                </c:pt>
                <c:pt idx="6">
                  <c:v>12497</c:v>
                </c:pt>
              </c:numCache>
            </c:numRef>
          </c:xVal>
          <c:yVal>
            <c:numRef>
              <c:f>'A (old)'!$J$21:$J$996</c:f>
              <c:numCache>
                <c:formatCode>General</c:formatCode>
                <c:ptCount val="976"/>
                <c:pt idx="6">
                  <c:v>1.4328000004752539E-2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4AF-4A15-8662-12266284D509}"/>
            </c:ext>
          </c:extLst>
        </c:ser>
        <c:ser>
          <c:idx val="4"/>
          <c:order val="3"/>
          <c:tx>
            <c:strRef>
              <c:f>'A (old)'!$K$20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 (old)'!$F$21:$F$996</c:f>
              <c:numCache>
                <c:formatCode>General</c:formatCode>
                <c:ptCount val="976"/>
                <c:pt idx="0">
                  <c:v>0</c:v>
                </c:pt>
                <c:pt idx="1">
                  <c:v>9187</c:v>
                </c:pt>
                <c:pt idx="2">
                  <c:v>9947</c:v>
                </c:pt>
                <c:pt idx="3">
                  <c:v>10493</c:v>
                </c:pt>
                <c:pt idx="4">
                  <c:v>10888</c:v>
                </c:pt>
                <c:pt idx="5">
                  <c:v>11579</c:v>
                </c:pt>
                <c:pt idx="6">
                  <c:v>12497</c:v>
                </c:pt>
              </c:numCache>
            </c:numRef>
          </c:xVal>
          <c:yVal>
            <c:numRef>
              <c:f>'A (old)'!$K$21:$K$996</c:f>
              <c:numCache>
                <c:formatCode>General</c:formatCode>
                <c:ptCount val="97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4AF-4A15-8662-12266284D509}"/>
            </c:ext>
          </c:extLst>
        </c:ser>
        <c:ser>
          <c:idx val="2"/>
          <c:order val="4"/>
          <c:tx>
            <c:strRef>
              <c:f>'A (old)'!$L$20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 (old)'!$F$21:$F$996</c:f>
              <c:numCache>
                <c:formatCode>General</c:formatCode>
                <c:ptCount val="976"/>
                <c:pt idx="0">
                  <c:v>0</c:v>
                </c:pt>
                <c:pt idx="1">
                  <c:v>9187</c:v>
                </c:pt>
                <c:pt idx="2">
                  <c:v>9947</c:v>
                </c:pt>
                <c:pt idx="3">
                  <c:v>10493</c:v>
                </c:pt>
                <c:pt idx="4">
                  <c:v>10888</c:v>
                </c:pt>
                <c:pt idx="5">
                  <c:v>11579</c:v>
                </c:pt>
                <c:pt idx="6">
                  <c:v>12497</c:v>
                </c:pt>
              </c:numCache>
            </c:numRef>
          </c:xVal>
          <c:yVal>
            <c:numRef>
              <c:f>'A (old)'!$L$21:$L$996</c:f>
              <c:numCache>
                <c:formatCode>General</c:formatCode>
                <c:ptCount val="97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4AF-4A15-8662-12266284D509}"/>
            </c:ext>
          </c:extLst>
        </c:ser>
        <c:ser>
          <c:idx val="5"/>
          <c:order val="5"/>
          <c:tx>
            <c:strRef>
              <c:f>'A (old)'!$M$20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 (old)'!$F$21:$F$996</c:f>
              <c:numCache>
                <c:formatCode>General</c:formatCode>
                <c:ptCount val="976"/>
                <c:pt idx="0">
                  <c:v>0</c:v>
                </c:pt>
                <c:pt idx="1">
                  <c:v>9187</c:v>
                </c:pt>
                <c:pt idx="2">
                  <c:v>9947</c:v>
                </c:pt>
                <c:pt idx="3">
                  <c:v>10493</c:v>
                </c:pt>
                <c:pt idx="4">
                  <c:v>10888</c:v>
                </c:pt>
                <c:pt idx="5">
                  <c:v>11579</c:v>
                </c:pt>
                <c:pt idx="6">
                  <c:v>12497</c:v>
                </c:pt>
              </c:numCache>
            </c:numRef>
          </c:xVal>
          <c:yVal>
            <c:numRef>
              <c:f>'A (old)'!$M$21:$M$996</c:f>
              <c:numCache>
                <c:formatCode>General</c:formatCode>
                <c:ptCount val="97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B4AF-4A15-8662-12266284D509}"/>
            </c:ext>
          </c:extLst>
        </c:ser>
        <c:ser>
          <c:idx val="6"/>
          <c:order val="6"/>
          <c:tx>
            <c:strRef>
              <c:f>'A (old)'!$N$20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 (old)'!$F$21:$F$996</c:f>
              <c:numCache>
                <c:formatCode>General</c:formatCode>
                <c:ptCount val="976"/>
                <c:pt idx="0">
                  <c:v>0</c:v>
                </c:pt>
                <c:pt idx="1">
                  <c:v>9187</c:v>
                </c:pt>
                <c:pt idx="2">
                  <c:v>9947</c:v>
                </c:pt>
                <c:pt idx="3">
                  <c:v>10493</c:v>
                </c:pt>
                <c:pt idx="4">
                  <c:v>10888</c:v>
                </c:pt>
                <c:pt idx="5">
                  <c:v>11579</c:v>
                </c:pt>
                <c:pt idx="6">
                  <c:v>12497</c:v>
                </c:pt>
              </c:numCache>
            </c:numRef>
          </c:xVal>
          <c:yVal>
            <c:numRef>
              <c:f>'A (old)'!$N$21:$N$996</c:f>
              <c:numCache>
                <c:formatCode>General</c:formatCode>
                <c:ptCount val="97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B4AF-4A15-8662-12266284D509}"/>
            </c:ext>
          </c:extLst>
        </c:ser>
        <c:ser>
          <c:idx val="7"/>
          <c:order val="7"/>
          <c:tx>
            <c:strRef>
              <c:f>'A (old)'!$O$20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 (old)'!$F$21:$F$996</c:f>
              <c:numCache>
                <c:formatCode>General</c:formatCode>
                <c:ptCount val="976"/>
                <c:pt idx="0">
                  <c:v>0</c:v>
                </c:pt>
                <c:pt idx="1">
                  <c:v>9187</c:v>
                </c:pt>
                <c:pt idx="2">
                  <c:v>9947</c:v>
                </c:pt>
                <c:pt idx="3">
                  <c:v>10493</c:v>
                </c:pt>
                <c:pt idx="4">
                  <c:v>10888</c:v>
                </c:pt>
                <c:pt idx="5">
                  <c:v>11579</c:v>
                </c:pt>
                <c:pt idx="6">
                  <c:v>12497</c:v>
                </c:pt>
              </c:numCache>
            </c:numRef>
          </c:xVal>
          <c:yVal>
            <c:numRef>
              <c:f>'A (old)'!$O$21:$O$996</c:f>
              <c:numCache>
                <c:formatCode>General</c:formatCode>
                <c:ptCount val="976"/>
                <c:pt idx="0">
                  <c:v>1.9996481262729467E-3</c:v>
                </c:pt>
                <c:pt idx="1">
                  <c:v>1.3902661497334918E-2</c:v>
                </c:pt>
                <c:pt idx="2">
                  <c:v>1.4887345307284533E-2</c:v>
                </c:pt>
                <c:pt idx="3">
                  <c:v>1.5594762886537808E-2</c:v>
                </c:pt>
                <c:pt idx="4">
                  <c:v>1.6106539340393199E-2</c:v>
                </c:pt>
                <c:pt idx="5">
                  <c:v>1.7001824225492124E-2</c:v>
                </c:pt>
                <c:pt idx="6">
                  <c:v>1.8191218616983893E-2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B4AF-4A15-8662-12266284D5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35571944"/>
        <c:axId val="1"/>
      </c:scatterChart>
      <c:valAx>
        <c:axId val="63557194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561669829222013"/>
              <c:y val="0.8317486980794067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5028462998102469E-2"/>
              <c:y val="0.3650803649543807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3557194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11764705882352941"/>
          <c:y val="0.91746031746031742"/>
          <c:w val="0.98861480075901331"/>
          <c:h val="0.98095238095238091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47624</xdr:colOff>
      <xdr:row>0</xdr:row>
      <xdr:rowOff>0</xdr:rowOff>
    </xdr:from>
    <xdr:to>
      <xdr:col>17</xdr:col>
      <xdr:colOff>304799</xdr:colOff>
      <xdr:row>18</xdr:row>
      <xdr:rowOff>9525</xdr:rowOff>
    </xdr:to>
    <xdr:graphicFrame macro="">
      <xdr:nvGraphicFramePr>
        <xdr:cNvPr id="50181" name="Chart 1">
          <a:extLst>
            <a:ext uri="{FF2B5EF4-FFF2-40B4-BE49-F238E27FC236}">
              <a16:creationId xmlns:a16="http://schemas.microsoft.com/office/drawing/2014/main" id="{9976B44D-9606-67B6-CB9E-72BEFA5F4E6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381001</xdr:colOff>
      <xdr:row>0</xdr:row>
      <xdr:rowOff>0</xdr:rowOff>
    </xdr:from>
    <xdr:to>
      <xdr:col>27</xdr:col>
      <xdr:colOff>38101</xdr:colOff>
      <xdr:row>17</xdr:row>
      <xdr:rowOff>171449</xdr:rowOff>
    </xdr:to>
    <xdr:graphicFrame macro="">
      <xdr:nvGraphicFramePr>
        <xdr:cNvPr id="50182" name="Chart 2">
          <a:extLst>
            <a:ext uri="{FF2B5EF4-FFF2-40B4-BE49-F238E27FC236}">
              <a16:creationId xmlns:a16="http://schemas.microsoft.com/office/drawing/2014/main" id="{7C0BEF31-93A4-ADE4-31E5-B5785D54CE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0</xdr:row>
      <xdr:rowOff>28575</xdr:rowOff>
    </xdr:from>
    <xdr:to>
      <xdr:col>13</xdr:col>
      <xdr:colOff>104775</xdr:colOff>
      <xdr:row>18</xdr:row>
      <xdr:rowOff>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C3161868-ED2F-6A62-4572-B72C38AB16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://www.konkoly.hu/cgi-bin/IBVS?5694" TargetMode="External"/><Relationship Id="rId13" Type="http://schemas.openxmlformats.org/officeDocument/2006/relationships/hyperlink" Target="http://www.konkoly.hu/cgi-bin/IBVS?5820" TargetMode="External"/><Relationship Id="rId18" Type="http://schemas.openxmlformats.org/officeDocument/2006/relationships/hyperlink" Target="http://www.konkoly.hu/cgi-bin/IBVS?5960" TargetMode="External"/><Relationship Id="rId26" Type="http://schemas.openxmlformats.org/officeDocument/2006/relationships/hyperlink" Target="http://var.astro.cz/oejv/issues/oejv0160.pdf" TargetMode="External"/><Relationship Id="rId3" Type="http://schemas.openxmlformats.org/officeDocument/2006/relationships/hyperlink" Target="http://www.konkoly.hu/cgi-bin/IBVS?5263" TargetMode="External"/><Relationship Id="rId21" Type="http://schemas.openxmlformats.org/officeDocument/2006/relationships/hyperlink" Target="http://var.astro.cz/oejv/issues/oejv0160.pdf" TargetMode="External"/><Relationship Id="rId7" Type="http://schemas.openxmlformats.org/officeDocument/2006/relationships/hyperlink" Target="http://var.astro.cz/oejv/issues/oejv0003.pdf" TargetMode="External"/><Relationship Id="rId12" Type="http://schemas.openxmlformats.org/officeDocument/2006/relationships/hyperlink" Target="http://var.astro.cz/oejv/issues/oejv0107.pdf" TargetMode="External"/><Relationship Id="rId17" Type="http://schemas.openxmlformats.org/officeDocument/2006/relationships/hyperlink" Target="http://var.astro.cz/oejv/issues/oejv0137.pdf" TargetMode="External"/><Relationship Id="rId25" Type="http://schemas.openxmlformats.org/officeDocument/2006/relationships/hyperlink" Target="http://var.astro.cz/oejv/issues/oejv0160.pdf" TargetMode="External"/><Relationship Id="rId33" Type="http://schemas.openxmlformats.org/officeDocument/2006/relationships/hyperlink" Target="http://www.bav-astro.de/sfs/BAVM_link.php?BAVMnr=234" TargetMode="External"/><Relationship Id="rId2" Type="http://schemas.openxmlformats.org/officeDocument/2006/relationships/hyperlink" Target="http://www.konkoly.hu/cgi-bin/IBVS?4887" TargetMode="External"/><Relationship Id="rId16" Type="http://schemas.openxmlformats.org/officeDocument/2006/relationships/hyperlink" Target="http://var.astro.cz/oejv/issues/oejv0137.pdf" TargetMode="External"/><Relationship Id="rId20" Type="http://schemas.openxmlformats.org/officeDocument/2006/relationships/hyperlink" Target="http://var.astro.cz/oejv/issues/oejv0160.pdf" TargetMode="External"/><Relationship Id="rId29" Type="http://schemas.openxmlformats.org/officeDocument/2006/relationships/hyperlink" Target="http://var.astro.cz/oejv/issues/oejv0160.pdf" TargetMode="External"/><Relationship Id="rId1" Type="http://schemas.openxmlformats.org/officeDocument/2006/relationships/hyperlink" Target="http://www.konkoly.hu/cgi-bin/IBVS?3875" TargetMode="External"/><Relationship Id="rId6" Type="http://schemas.openxmlformats.org/officeDocument/2006/relationships/hyperlink" Target="http://www.bav-astro.de/sfs/BAVM_link.php?BAVMnr=152" TargetMode="External"/><Relationship Id="rId11" Type="http://schemas.openxmlformats.org/officeDocument/2006/relationships/hyperlink" Target="http://www.konkoly.hu/cgi-bin/IBVS?5672" TargetMode="External"/><Relationship Id="rId24" Type="http://schemas.openxmlformats.org/officeDocument/2006/relationships/hyperlink" Target="http://www.bav-astro.de/sfs/BAVM_link.php?BAVMnr=225" TargetMode="External"/><Relationship Id="rId32" Type="http://schemas.openxmlformats.org/officeDocument/2006/relationships/hyperlink" Target="http://var.astro.cz/oejv/issues/oejv0160.pdf" TargetMode="External"/><Relationship Id="rId5" Type="http://schemas.openxmlformats.org/officeDocument/2006/relationships/hyperlink" Target="http://var.astro.cz/oejv/issues/oejv0074.pdf" TargetMode="External"/><Relationship Id="rId15" Type="http://schemas.openxmlformats.org/officeDocument/2006/relationships/hyperlink" Target="http://var.astro.cz/oejv/issues/oejv0137.pdf" TargetMode="External"/><Relationship Id="rId23" Type="http://schemas.openxmlformats.org/officeDocument/2006/relationships/hyperlink" Target="http://www.bav-astro.de/sfs/BAVM_link.php?BAVMnr=225" TargetMode="External"/><Relationship Id="rId28" Type="http://schemas.openxmlformats.org/officeDocument/2006/relationships/hyperlink" Target="http://www.konkoly.hu/cgi-bin/IBVS?6042" TargetMode="External"/><Relationship Id="rId10" Type="http://schemas.openxmlformats.org/officeDocument/2006/relationships/hyperlink" Target="http://var.astro.cz/oejv/issues/oejv0003.pdf" TargetMode="External"/><Relationship Id="rId19" Type="http://schemas.openxmlformats.org/officeDocument/2006/relationships/hyperlink" Target="http://var.astro.cz/oejv/issues/oejv0160.pdf" TargetMode="External"/><Relationship Id="rId31" Type="http://schemas.openxmlformats.org/officeDocument/2006/relationships/hyperlink" Target="http://var.astro.cz/oejv/issues/oejv0160.pdf" TargetMode="External"/><Relationship Id="rId4" Type="http://schemas.openxmlformats.org/officeDocument/2006/relationships/hyperlink" Target="http://www.bav-astro.de/sfs/BAVM_link.php?BAVMnr=152" TargetMode="External"/><Relationship Id="rId9" Type="http://schemas.openxmlformats.org/officeDocument/2006/relationships/hyperlink" Target="http://www.bav-astro.de/sfs/BAVM_link.php?BAVMnr=173" TargetMode="External"/><Relationship Id="rId14" Type="http://schemas.openxmlformats.org/officeDocument/2006/relationships/hyperlink" Target="http://var.astro.cz/oejv/issues/oejv0137.pdf" TargetMode="External"/><Relationship Id="rId22" Type="http://schemas.openxmlformats.org/officeDocument/2006/relationships/hyperlink" Target="http://www.konkoly.hu/cgi-bin/IBVS?6011" TargetMode="External"/><Relationship Id="rId27" Type="http://schemas.openxmlformats.org/officeDocument/2006/relationships/hyperlink" Target="http://var.astro.cz/oejv/issues/oejv0160.pdf" TargetMode="External"/><Relationship Id="rId30" Type="http://schemas.openxmlformats.org/officeDocument/2006/relationships/hyperlink" Target="http://var.astro.cz/oejv/issues/oejv016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46"/>
  <sheetViews>
    <sheetView tabSelected="1" workbookViewId="0">
      <pane xSplit="14" ySplit="22" topLeftCell="O113" activePane="bottomRight" state="frozen"/>
      <selection pane="topRight" activeCell="O1" sqref="O1"/>
      <selection pane="bottomLeft" activeCell="A23" sqref="A23"/>
      <selection pane="bottomRight" activeCell="F8" sqref="F8"/>
    </sheetView>
  </sheetViews>
  <sheetFormatPr defaultColWidth="10.28515625" defaultRowHeight="12.75"/>
  <cols>
    <col min="1" max="1" width="16" customWidth="1"/>
    <col min="2" max="2" width="5.14062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6" ht="20.25">
      <c r="A1" s="1" t="s">
        <v>43</v>
      </c>
    </row>
    <row r="2" spans="1:6" s="79" customFormat="1" ht="12.95" customHeight="1">
      <c r="A2" s="79" t="s">
        <v>26</v>
      </c>
      <c r="B2" s="79" t="s">
        <v>31</v>
      </c>
      <c r="C2" s="80" t="s">
        <v>35</v>
      </c>
    </row>
    <row r="3" spans="1:6" s="79" customFormat="1" ht="12.95" customHeight="1" thickBot="1"/>
    <row r="4" spans="1:6" s="79" customFormat="1" ht="12.95" customHeight="1" thickTop="1" thickBot="1">
      <c r="A4" s="81" t="s">
        <v>0</v>
      </c>
      <c r="C4" s="82">
        <v>42492.373</v>
      </c>
      <c r="D4" s="83">
        <v>0.89887600000000001</v>
      </c>
    </row>
    <row r="5" spans="1:6" s="79" customFormat="1" ht="12.95" customHeight="1" thickTop="1">
      <c r="A5" s="84" t="s">
        <v>50</v>
      </c>
      <c r="C5" s="85">
        <v>-9.5</v>
      </c>
      <c r="D5" s="79" t="s">
        <v>51</v>
      </c>
    </row>
    <row r="6" spans="1:6" s="79" customFormat="1" ht="12.95" customHeight="1">
      <c r="A6" s="81" t="s">
        <v>1</v>
      </c>
      <c r="C6" s="86" t="s">
        <v>42</v>
      </c>
    </row>
    <row r="7" spans="1:6" s="79" customFormat="1" ht="12.95" customHeight="1">
      <c r="A7" s="79" t="s">
        <v>2</v>
      </c>
      <c r="C7" s="79">
        <f>+C4</f>
        <v>42492.373</v>
      </c>
    </row>
    <row r="8" spans="1:6" s="79" customFormat="1" ht="12.95" customHeight="1">
      <c r="A8" s="79" t="s">
        <v>3</v>
      </c>
      <c r="C8" s="79">
        <f>+D4</f>
        <v>0.89887600000000001</v>
      </c>
    </row>
    <row r="9" spans="1:6" s="79" customFormat="1" ht="12.95" customHeight="1">
      <c r="A9" s="87" t="s">
        <v>55</v>
      </c>
      <c r="B9" s="88">
        <v>80</v>
      </c>
      <c r="C9" s="89" t="str">
        <f>"F"&amp;B9</f>
        <v>F80</v>
      </c>
      <c r="D9" s="90" t="str">
        <f>"G"&amp;B9</f>
        <v>G80</v>
      </c>
    </row>
    <row r="10" spans="1:6" s="79" customFormat="1" ht="12.95" customHeight="1" thickBot="1">
      <c r="C10" s="91" t="s">
        <v>21</v>
      </c>
      <c r="D10" s="91" t="s">
        <v>22</v>
      </c>
    </row>
    <row r="11" spans="1:6" s="79" customFormat="1" ht="12.95" customHeight="1">
      <c r="A11" s="79" t="s">
        <v>16</v>
      </c>
      <c r="C11" s="90">
        <f ca="1">INTERCEPT(INDIRECT($D$9):G982,INDIRECT($C$9):F982)</f>
        <v>0.11385911231717122</v>
      </c>
      <c r="D11" s="92"/>
    </row>
    <row r="12" spans="1:6" s="79" customFormat="1" ht="12.95" customHeight="1">
      <c r="A12" s="79" t="s">
        <v>17</v>
      </c>
      <c r="C12" s="90">
        <f ca="1">SLOPE(INDIRECT($D$9):G982,INDIRECT($C$9):F982)</f>
        <v>-6.6313007248451271E-6</v>
      </c>
      <c r="D12" s="92"/>
    </row>
    <row r="13" spans="1:6" s="79" customFormat="1" ht="12.95" customHeight="1">
      <c r="A13" s="79" t="s">
        <v>20</v>
      </c>
      <c r="C13" s="92" t="s">
        <v>14</v>
      </c>
    </row>
    <row r="14" spans="1:6" s="79" customFormat="1" ht="12.95" customHeight="1"/>
    <row r="15" spans="1:6" s="79" customFormat="1" ht="12.95" customHeight="1">
      <c r="A15" s="93" t="s">
        <v>18</v>
      </c>
      <c r="C15" s="94">
        <f ca="1">(C7+C11)+(C8+C12)*INT(MAX(F21:F3523))</f>
        <v>59857.744193013612</v>
      </c>
      <c r="E15" s="95" t="s">
        <v>57</v>
      </c>
      <c r="F15" s="85">
        <v>1</v>
      </c>
    </row>
    <row r="16" spans="1:6" s="79" customFormat="1" ht="12.95" customHeight="1">
      <c r="A16" s="81" t="s">
        <v>4</v>
      </c>
      <c r="C16" s="96">
        <f ca="1">+C8+C12</f>
        <v>0.89886936869927514</v>
      </c>
      <c r="E16" s="95" t="s">
        <v>52</v>
      </c>
      <c r="F16" s="97">
        <f ca="1">NOW()+15018.5+$C$5/24</f>
        <v>60372.700686111108</v>
      </c>
    </row>
    <row r="17" spans="1:21" s="79" customFormat="1" ht="12.95" customHeight="1" thickBot="1">
      <c r="A17" s="95" t="s">
        <v>48</v>
      </c>
      <c r="C17" s="79">
        <f>COUNT(C21:C2181)</f>
        <v>110</v>
      </c>
      <c r="E17" s="95" t="s">
        <v>58</v>
      </c>
      <c r="F17" s="97">
        <f ca="1">ROUND(2*(F16-$C$7)/$C$8,0)/2+F15</f>
        <v>19893</v>
      </c>
    </row>
    <row r="18" spans="1:21" s="79" customFormat="1" ht="12.95" customHeight="1" thickTop="1" thickBot="1">
      <c r="A18" s="81" t="s">
        <v>5</v>
      </c>
      <c r="C18" s="82">
        <f ca="1">+C15</f>
        <v>59857.744193013612</v>
      </c>
      <c r="D18" s="83">
        <f ca="1">+C16</f>
        <v>0.89886936869927514</v>
      </c>
      <c r="E18" s="95" t="s">
        <v>53</v>
      </c>
      <c r="F18" s="90">
        <f ca="1">ROUND(2*(F16-$C$15)/$C$16,0)/2+F15</f>
        <v>574</v>
      </c>
    </row>
    <row r="19" spans="1:21" s="79" customFormat="1" ht="12.95" customHeight="1" thickTop="1">
      <c r="E19" s="95" t="s">
        <v>54</v>
      </c>
      <c r="F19" s="98">
        <f ca="1">+$C$15+$C$16*F18-15018.5-$C$5/24</f>
        <v>45355.591043980334</v>
      </c>
    </row>
    <row r="20" spans="1:21" s="79" customFormat="1" ht="12.95" customHeight="1" thickBot="1">
      <c r="A20" s="91" t="s">
        <v>6</v>
      </c>
      <c r="B20" s="91" t="s">
        <v>7</v>
      </c>
      <c r="C20" s="91" t="s">
        <v>8</v>
      </c>
      <c r="D20" s="91" t="s">
        <v>13</v>
      </c>
      <c r="E20" s="91" t="s">
        <v>9</v>
      </c>
      <c r="F20" s="91" t="s">
        <v>10</v>
      </c>
      <c r="G20" s="91" t="s">
        <v>11</v>
      </c>
      <c r="H20" s="99" t="s">
        <v>80</v>
      </c>
      <c r="I20" s="99" t="s">
        <v>65</v>
      </c>
      <c r="J20" s="99" t="s">
        <v>77</v>
      </c>
      <c r="K20" s="99" t="s">
        <v>75</v>
      </c>
      <c r="L20" s="99" t="s">
        <v>27</v>
      </c>
      <c r="M20" s="99" t="s">
        <v>28</v>
      </c>
      <c r="N20" s="99" t="s">
        <v>29</v>
      </c>
      <c r="O20" s="99" t="s">
        <v>24</v>
      </c>
      <c r="P20" s="100" t="s">
        <v>23</v>
      </c>
      <c r="Q20" s="91" t="s">
        <v>15</v>
      </c>
      <c r="U20" s="101" t="s">
        <v>69</v>
      </c>
    </row>
    <row r="21" spans="1:21" s="79" customFormat="1" ht="12.95" customHeight="1">
      <c r="A21" s="102" t="s">
        <v>89</v>
      </c>
      <c r="B21" s="103" t="s">
        <v>38</v>
      </c>
      <c r="C21" s="102">
        <v>28072.61</v>
      </c>
      <c r="D21" s="29"/>
      <c r="E21" s="79">
        <f t="shared" ref="E21:E52" si="0">+(C21-C$7)/C$8</f>
        <v>-16041.993556397099</v>
      </c>
      <c r="F21" s="79">
        <f t="shared" ref="F21:F52" si="1">ROUND(2*E21,0)/2</f>
        <v>-16042</v>
      </c>
      <c r="G21" s="79">
        <f t="shared" ref="G21:G52" si="2">+C21-(C$7+F21*C$8)</f>
        <v>5.7920000035664998E-3</v>
      </c>
      <c r="H21" s="79">
        <f t="shared" ref="H21:H39" si="3">G21</f>
        <v>5.7920000035664998E-3</v>
      </c>
      <c r="O21" s="79">
        <f t="shared" ref="O21:O52" ca="1" si="4">+C$11+C$12*F21</f>
        <v>0.22023843854513675</v>
      </c>
      <c r="Q21" s="104">
        <f t="shared" ref="Q21:Q52" si="5">+C21-15018.5</f>
        <v>13054.11</v>
      </c>
    </row>
    <row r="22" spans="1:21" s="79" customFormat="1" ht="12.95" customHeight="1">
      <c r="A22" s="102" t="s">
        <v>89</v>
      </c>
      <c r="B22" s="103" t="s">
        <v>38</v>
      </c>
      <c r="C22" s="102">
        <v>28542.69</v>
      </c>
      <c r="D22" s="29"/>
      <c r="E22" s="79">
        <f t="shared" si="0"/>
        <v>-15519.029321063195</v>
      </c>
      <c r="F22" s="79">
        <f t="shared" si="1"/>
        <v>-15519</v>
      </c>
      <c r="G22" s="79">
        <f t="shared" si="2"/>
        <v>-2.6355999998486368E-2</v>
      </c>
      <c r="H22" s="79">
        <f t="shared" si="3"/>
        <v>-2.6355999998486368E-2</v>
      </c>
      <c r="O22" s="79">
        <f t="shared" ca="1" si="4"/>
        <v>0.21677026826604273</v>
      </c>
      <c r="Q22" s="104">
        <f t="shared" si="5"/>
        <v>13524.189999999999</v>
      </c>
    </row>
    <row r="23" spans="1:21" s="79" customFormat="1" ht="12.95" customHeight="1">
      <c r="A23" s="102" t="s">
        <v>89</v>
      </c>
      <c r="B23" s="103" t="s">
        <v>38</v>
      </c>
      <c r="C23" s="102">
        <v>29192.61</v>
      </c>
      <c r="D23" s="29"/>
      <c r="E23" s="79">
        <f t="shared" si="0"/>
        <v>-14795.992995696846</v>
      </c>
      <c r="F23" s="79">
        <f t="shared" si="1"/>
        <v>-14796</v>
      </c>
      <c r="G23" s="79">
        <f t="shared" si="2"/>
        <v>6.295999999565538E-3</v>
      </c>
      <c r="H23" s="79">
        <f t="shared" si="3"/>
        <v>6.295999999565538E-3</v>
      </c>
      <c r="O23" s="79">
        <f t="shared" ca="1" si="4"/>
        <v>0.21197583784197971</v>
      </c>
      <c r="Q23" s="104">
        <f t="shared" si="5"/>
        <v>14174.11</v>
      </c>
    </row>
    <row r="24" spans="1:21" s="79" customFormat="1" ht="12.95" customHeight="1">
      <c r="A24" s="102" t="s">
        <v>89</v>
      </c>
      <c r="B24" s="103" t="s">
        <v>38</v>
      </c>
      <c r="C24" s="102">
        <v>29219.54</v>
      </c>
      <c r="D24" s="29"/>
      <c r="E24" s="79">
        <f t="shared" si="0"/>
        <v>-14766.033357215008</v>
      </c>
      <c r="F24" s="79">
        <f t="shared" si="1"/>
        <v>-14766</v>
      </c>
      <c r="G24" s="79">
        <f t="shared" si="2"/>
        <v>-2.9984000000695232E-2</v>
      </c>
      <c r="H24" s="79">
        <f t="shared" si="3"/>
        <v>-2.9984000000695232E-2</v>
      </c>
      <c r="O24" s="79">
        <f t="shared" ca="1" si="4"/>
        <v>0.21177689882023437</v>
      </c>
      <c r="Q24" s="104">
        <f t="shared" si="5"/>
        <v>14201.04</v>
      </c>
    </row>
    <row r="25" spans="1:21" s="79" customFormat="1" ht="12.95" customHeight="1">
      <c r="A25" s="105" t="s">
        <v>89</v>
      </c>
      <c r="B25" s="106" t="s">
        <v>38</v>
      </c>
      <c r="C25" s="105">
        <v>29229.439999999999</v>
      </c>
      <c r="D25" s="29"/>
      <c r="E25" s="107">
        <f t="shared" si="0"/>
        <v>-14755.019602258822</v>
      </c>
      <c r="F25" s="107">
        <f t="shared" si="1"/>
        <v>-14755</v>
      </c>
      <c r="G25" s="107">
        <f t="shared" si="2"/>
        <v>-1.7620000002352754E-2</v>
      </c>
      <c r="H25" s="79">
        <f t="shared" si="3"/>
        <v>-1.7620000002352754E-2</v>
      </c>
      <c r="O25" s="79">
        <f t="shared" ca="1" si="4"/>
        <v>0.21170395451226107</v>
      </c>
      <c r="Q25" s="104">
        <f t="shared" si="5"/>
        <v>14210.939999999999</v>
      </c>
    </row>
    <row r="26" spans="1:21" s="79" customFormat="1" ht="12.95" customHeight="1">
      <c r="A26" s="105" t="s">
        <v>89</v>
      </c>
      <c r="B26" s="106" t="s">
        <v>38</v>
      </c>
      <c r="C26" s="105">
        <v>29230.38</v>
      </c>
      <c r="D26" s="108"/>
      <c r="E26" s="107">
        <f t="shared" si="0"/>
        <v>-14753.973851788232</v>
      </c>
      <c r="F26" s="107">
        <f t="shared" si="1"/>
        <v>-14754</v>
      </c>
      <c r="G26" s="107">
        <f t="shared" si="2"/>
        <v>2.3504000000684755E-2</v>
      </c>
      <c r="H26" s="79">
        <f t="shared" si="3"/>
        <v>2.3504000000684755E-2</v>
      </c>
      <c r="O26" s="79">
        <f t="shared" ca="1" si="4"/>
        <v>0.21169732321153623</v>
      </c>
      <c r="Q26" s="104">
        <f t="shared" si="5"/>
        <v>14211.880000000001</v>
      </c>
    </row>
    <row r="27" spans="1:21" s="79" customFormat="1" ht="12.95" customHeight="1">
      <c r="A27" s="105" t="s">
        <v>89</v>
      </c>
      <c r="B27" s="106" t="s">
        <v>38</v>
      </c>
      <c r="C27" s="105">
        <v>29317.52</v>
      </c>
      <c r="D27" s="108"/>
      <c r="E27" s="107">
        <f t="shared" si="0"/>
        <v>-14657.030558163749</v>
      </c>
      <c r="F27" s="107">
        <f t="shared" si="1"/>
        <v>-14657</v>
      </c>
      <c r="G27" s="107">
        <f t="shared" si="2"/>
        <v>-2.7467999996588333E-2</v>
      </c>
      <c r="H27" s="79">
        <f t="shared" si="3"/>
        <v>-2.7467999996588333E-2</v>
      </c>
      <c r="O27" s="79">
        <f t="shared" ca="1" si="4"/>
        <v>0.21105408704122625</v>
      </c>
      <c r="Q27" s="104">
        <f t="shared" si="5"/>
        <v>14299.02</v>
      </c>
    </row>
    <row r="28" spans="1:21" s="79" customFormat="1" ht="12.95" customHeight="1">
      <c r="A28" s="105" t="s">
        <v>89</v>
      </c>
      <c r="B28" s="106" t="s">
        <v>38</v>
      </c>
      <c r="C28" s="105">
        <v>29486.51</v>
      </c>
      <c r="D28" s="108"/>
      <c r="E28" s="107">
        <f t="shared" si="0"/>
        <v>-14469.029098563096</v>
      </c>
      <c r="F28" s="107">
        <f t="shared" si="1"/>
        <v>-14469</v>
      </c>
      <c r="G28" s="107">
        <f t="shared" si="2"/>
        <v>-2.6156000003538793E-2</v>
      </c>
      <c r="H28" s="79">
        <f t="shared" si="3"/>
        <v>-2.6156000003538793E-2</v>
      </c>
      <c r="O28" s="79">
        <f t="shared" ca="1" si="4"/>
        <v>0.20980740250495536</v>
      </c>
      <c r="Q28" s="104">
        <f t="shared" si="5"/>
        <v>14468.009999999998</v>
      </c>
    </row>
    <row r="29" spans="1:21" s="79" customFormat="1" ht="12.95" customHeight="1">
      <c r="A29" s="102" t="s">
        <v>89</v>
      </c>
      <c r="B29" s="103" t="s">
        <v>38</v>
      </c>
      <c r="C29" s="102">
        <v>29639.35</v>
      </c>
      <c r="D29" s="29"/>
      <c r="E29" s="107">
        <f t="shared" si="0"/>
        <v>-14298.994522047537</v>
      </c>
      <c r="F29" s="107">
        <f t="shared" si="1"/>
        <v>-14299</v>
      </c>
      <c r="G29" s="107">
        <f t="shared" si="2"/>
        <v>4.9240000007557683E-3</v>
      </c>
      <c r="H29" s="79">
        <f t="shared" si="3"/>
        <v>4.9240000007557683E-3</v>
      </c>
      <c r="O29" s="79">
        <f t="shared" ca="1" si="4"/>
        <v>0.20868008138173169</v>
      </c>
      <c r="Q29" s="104">
        <f t="shared" si="5"/>
        <v>14620.849999999999</v>
      </c>
    </row>
    <row r="30" spans="1:21" s="79" customFormat="1" ht="12.95" customHeight="1">
      <c r="A30" s="102" t="s">
        <v>89</v>
      </c>
      <c r="B30" s="103" t="s">
        <v>38</v>
      </c>
      <c r="C30" s="102">
        <v>29672.58</v>
      </c>
      <c r="D30" s="29"/>
      <c r="E30" s="107">
        <f t="shared" si="0"/>
        <v>-14262.026130411756</v>
      </c>
      <c r="F30" s="107">
        <f t="shared" si="1"/>
        <v>-14262</v>
      </c>
      <c r="G30" s="107">
        <f t="shared" si="2"/>
        <v>-2.3487999998906162E-2</v>
      </c>
      <c r="H30" s="79">
        <f t="shared" si="3"/>
        <v>-2.3487999998906162E-2</v>
      </c>
      <c r="O30" s="79">
        <f t="shared" ca="1" si="4"/>
        <v>0.20843472325491241</v>
      </c>
      <c r="Q30" s="104">
        <f t="shared" si="5"/>
        <v>14654.080000000002</v>
      </c>
    </row>
    <row r="31" spans="1:21" s="79" customFormat="1" ht="12.95" customHeight="1">
      <c r="A31" s="102" t="s">
        <v>89</v>
      </c>
      <c r="B31" s="103" t="s">
        <v>38</v>
      </c>
      <c r="C31" s="102">
        <v>29727.43</v>
      </c>
      <c r="D31" s="29"/>
      <c r="E31" s="107">
        <f t="shared" si="0"/>
        <v>-14201.005477952463</v>
      </c>
      <c r="F31" s="107">
        <f t="shared" si="1"/>
        <v>-14201</v>
      </c>
      <c r="G31" s="107">
        <f t="shared" si="2"/>
        <v>-4.9240000007557683E-3</v>
      </c>
      <c r="H31" s="79">
        <f t="shared" si="3"/>
        <v>-4.9240000007557683E-3</v>
      </c>
      <c r="O31" s="79">
        <f t="shared" ca="1" si="4"/>
        <v>0.20803021391069687</v>
      </c>
      <c r="Q31" s="104">
        <f t="shared" si="5"/>
        <v>14708.93</v>
      </c>
    </row>
    <row r="32" spans="1:21" s="79" customFormat="1" ht="12.95" customHeight="1">
      <c r="A32" s="102" t="s">
        <v>89</v>
      </c>
      <c r="B32" s="103" t="s">
        <v>38</v>
      </c>
      <c r="C32" s="102">
        <v>29728.36</v>
      </c>
      <c r="D32" s="29"/>
      <c r="E32" s="107">
        <f t="shared" si="0"/>
        <v>-14199.970852486882</v>
      </c>
      <c r="F32" s="107">
        <f t="shared" si="1"/>
        <v>-14200</v>
      </c>
      <c r="G32" s="107">
        <f t="shared" si="2"/>
        <v>2.6200000000244472E-2</v>
      </c>
      <c r="H32" s="79">
        <f t="shared" si="3"/>
        <v>2.6200000000244472E-2</v>
      </c>
      <c r="O32" s="79">
        <f t="shared" ca="1" si="4"/>
        <v>0.20802358260997203</v>
      </c>
      <c r="Q32" s="104">
        <f t="shared" si="5"/>
        <v>14709.86</v>
      </c>
    </row>
    <row r="33" spans="1:17" s="79" customFormat="1" ht="12.95" customHeight="1">
      <c r="A33" s="102" t="s">
        <v>89</v>
      </c>
      <c r="B33" s="103" t="s">
        <v>38</v>
      </c>
      <c r="C33" s="102">
        <v>29851.47</v>
      </c>
      <c r="D33" s="29"/>
      <c r="E33" s="107">
        <f t="shared" si="0"/>
        <v>-14063.010915854909</v>
      </c>
      <c r="F33" s="107">
        <f t="shared" si="1"/>
        <v>-14063</v>
      </c>
      <c r="G33" s="107">
        <f t="shared" si="2"/>
        <v>-9.8119999966002069E-3</v>
      </c>
      <c r="H33" s="79">
        <f t="shared" si="3"/>
        <v>-9.8119999966002069E-3</v>
      </c>
      <c r="O33" s="79">
        <f t="shared" ca="1" si="4"/>
        <v>0.20711509441066822</v>
      </c>
      <c r="Q33" s="104">
        <f t="shared" si="5"/>
        <v>14832.970000000001</v>
      </c>
    </row>
    <row r="34" spans="1:17" s="79" customFormat="1" ht="12.95" customHeight="1">
      <c r="A34" s="102" t="s">
        <v>89</v>
      </c>
      <c r="B34" s="103" t="s">
        <v>38</v>
      </c>
      <c r="C34" s="102">
        <v>30101.37</v>
      </c>
      <c r="D34" s="29"/>
      <c r="E34" s="107">
        <f t="shared" si="0"/>
        <v>-13784.997040748669</v>
      </c>
      <c r="F34" s="107">
        <f t="shared" si="1"/>
        <v>-13785</v>
      </c>
      <c r="G34" s="107">
        <f t="shared" si="2"/>
        <v>2.6600000019243453E-3</v>
      </c>
      <c r="H34" s="79">
        <f t="shared" si="3"/>
        <v>2.6600000019243453E-3</v>
      </c>
      <c r="O34" s="79">
        <f t="shared" ca="1" si="4"/>
        <v>0.2052715928091613</v>
      </c>
      <c r="Q34" s="104">
        <f t="shared" si="5"/>
        <v>15082.869999999999</v>
      </c>
    </row>
    <row r="35" spans="1:17" s="79" customFormat="1" ht="12.95" customHeight="1">
      <c r="A35" s="102" t="s">
        <v>89</v>
      </c>
      <c r="B35" s="103" t="s">
        <v>38</v>
      </c>
      <c r="C35" s="102">
        <v>30377.32</v>
      </c>
      <c r="D35" s="29"/>
      <c r="E35" s="107">
        <f t="shared" si="0"/>
        <v>-13478.002527601137</v>
      </c>
      <c r="F35" s="107">
        <f t="shared" si="1"/>
        <v>-13478</v>
      </c>
      <c r="G35" s="107">
        <f t="shared" si="2"/>
        <v>-2.2719999979017302E-3</v>
      </c>
      <c r="H35" s="79">
        <f t="shared" si="3"/>
        <v>-2.2719999979017302E-3</v>
      </c>
      <c r="O35" s="79">
        <f t="shared" ca="1" si="4"/>
        <v>0.20323578348663385</v>
      </c>
      <c r="Q35" s="104">
        <f t="shared" si="5"/>
        <v>15358.82</v>
      </c>
    </row>
    <row r="36" spans="1:17" s="79" customFormat="1" ht="12.95" customHeight="1">
      <c r="A36" s="102" t="s">
        <v>89</v>
      </c>
      <c r="B36" s="103" t="s">
        <v>38</v>
      </c>
      <c r="C36" s="102">
        <v>30409.66</v>
      </c>
      <c r="D36" s="29"/>
      <c r="E36" s="107">
        <f t="shared" si="0"/>
        <v>-13442.024261410917</v>
      </c>
      <c r="F36" s="107">
        <f t="shared" si="1"/>
        <v>-13442</v>
      </c>
      <c r="G36" s="107">
        <f t="shared" si="2"/>
        <v>-2.1808000001328764E-2</v>
      </c>
      <c r="H36" s="79">
        <f t="shared" si="3"/>
        <v>-2.1808000001328764E-2</v>
      </c>
      <c r="O36" s="79">
        <f t="shared" ca="1" si="4"/>
        <v>0.20299705666053941</v>
      </c>
      <c r="Q36" s="104">
        <f t="shared" si="5"/>
        <v>15391.16</v>
      </c>
    </row>
    <row r="37" spans="1:17">
      <c r="A37" s="52" t="s">
        <v>89</v>
      </c>
      <c r="B37" s="53" t="s">
        <v>38</v>
      </c>
      <c r="C37" s="52">
        <v>30704.5</v>
      </c>
      <c r="D37" s="28"/>
      <c r="E37" s="22">
        <f t="shared" si="0"/>
        <v>-13114.014613806576</v>
      </c>
      <c r="F37" s="22">
        <f t="shared" si="1"/>
        <v>-13114</v>
      </c>
      <c r="G37" s="22">
        <f t="shared" si="2"/>
        <v>-1.3136000001395587E-2</v>
      </c>
      <c r="H37">
        <f t="shared" si="3"/>
        <v>-1.3136000001395587E-2</v>
      </c>
      <c r="O37">
        <f t="shared" ca="1" si="4"/>
        <v>0.20082199002279022</v>
      </c>
      <c r="Q37" s="2">
        <f t="shared" si="5"/>
        <v>15686</v>
      </c>
    </row>
    <row r="38" spans="1:17">
      <c r="A38" s="52" t="s">
        <v>89</v>
      </c>
      <c r="B38" s="53" t="s">
        <v>38</v>
      </c>
      <c r="C38" s="52">
        <v>31027.200000000001</v>
      </c>
      <c r="D38" s="28"/>
      <c r="E38" s="22">
        <f t="shared" si="0"/>
        <v>-12755.010702254815</v>
      </c>
      <c r="F38" s="22">
        <f t="shared" si="1"/>
        <v>-12755</v>
      </c>
      <c r="G38" s="22">
        <f t="shared" si="2"/>
        <v>-9.6200000007229391E-3</v>
      </c>
      <c r="H38">
        <f t="shared" si="3"/>
        <v>-9.6200000007229391E-3</v>
      </c>
      <c r="O38">
        <f t="shared" ca="1" si="4"/>
        <v>0.19844135306257082</v>
      </c>
      <c r="Q38" s="2">
        <f t="shared" si="5"/>
        <v>16008.7</v>
      </c>
    </row>
    <row r="39" spans="1:17">
      <c r="A39" s="52" t="s">
        <v>136</v>
      </c>
      <c r="B39" s="53" t="s">
        <v>38</v>
      </c>
      <c r="C39" s="52">
        <v>42492.370999999999</v>
      </c>
      <c r="D39" s="28"/>
      <c r="E39" s="22">
        <f t="shared" si="0"/>
        <v>-2.2250010017037429E-3</v>
      </c>
      <c r="F39" s="22">
        <f t="shared" si="1"/>
        <v>0</v>
      </c>
      <c r="G39" s="22">
        <f t="shared" si="2"/>
        <v>-2.0000000004074536E-3</v>
      </c>
      <c r="H39">
        <f t="shared" si="3"/>
        <v>-2.0000000004074536E-3</v>
      </c>
      <c r="O39">
        <f t="shared" ca="1" si="4"/>
        <v>0.11385911231717122</v>
      </c>
      <c r="Q39" s="2">
        <f t="shared" si="5"/>
        <v>27473.870999999999</v>
      </c>
    </row>
    <row r="40" spans="1:17">
      <c r="A40" t="s">
        <v>12</v>
      </c>
      <c r="B40" s="6"/>
      <c r="C40" s="21">
        <v>42492.373</v>
      </c>
      <c r="D40" s="21" t="s">
        <v>14</v>
      </c>
      <c r="E40" s="22">
        <f t="shared" si="0"/>
        <v>0</v>
      </c>
      <c r="F40" s="22">
        <f t="shared" si="1"/>
        <v>0</v>
      </c>
      <c r="G40" s="22">
        <f t="shared" si="2"/>
        <v>0</v>
      </c>
      <c r="H40" s="19">
        <v>0</v>
      </c>
      <c r="O40">
        <f t="shared" ca="1" si="4"/>
        <v>0.11385911231717122</v>
      </c>
      <c r="Q40" s="2">
        <f t="shared" si="5"/>
        <v>27473.873</v>
      </c>
    </row>
    <row r="41" spans="1:17">
      <c r="A41" s="52" t="s">
        <v>136</v>
      </c>
      <c r="B41" s="53" t="s">
        <v>38</v>
      </c>
      <c r="C41" s="52">
        <v>42501.358999999997</v>
      </c>
      <c r="D41" s="28"/>
      <c r="E41" s="22">
        <f t="shared" si="0"/>
        <v>9.9969294986151009</v>
      </c>
      <c r="F41" s="22">
        <f t="shared" si="1"/>
        <v>10</v>
      </c>
      <c r="G41" s="22">
        <f t="shared" si="2"/>
        <v>-2.7600000030361116E-3</v>
      </c>
      <c r="I41">
        <f t="shared" ref="I41:I47" si="6">G41</f>
        <v>-2.7600000030361116E-3</v>
      </c>
      <c r="O41">
        <f t="shared" ca="1" si="4"/>
        <v>0.11379279930992277</v>
      </c>
      <c r="Q41" s="2">
        <f t="shared" si="5"/>
        <v>27482.858999999997</v>
      </c>
    </row>
    <row r="42" spans="1:17">
      <c r="A42" s="52" t="s">
        <v>142</v>
      </c>
      <c r="B42" s="53" t="s">
        <v>38</v>
      </c>
      <c r="C42" s="52">
        <v>42624.506999999998</v>
      </c>
      <c r="D42" s="28"/>
      <c r="E42" s="22">
        <f t="shared" si="0"/>
        <v>146.99914114961152</v>
      </c>
      <c r="F42" s="22">
        <f t="shared" si="1"/>
        <v>147</v>
      </c>
      <c r="G42" s="22">
        <f t="shared" si="2"/>
        <v>-7.7199999941512942E-4</v>
      </c>
      <c r="I42">
        <f t="shared" si="6"/>
        <v>-7.7199999941512942E-4</v>
      </c>
      <c r="O42">
        <f t="shared" ca="1" si="4"/>
        <v>0.11288431111061899</v>
      </c>
      <c r="Q42" s="2">
        <f t="shared" si="5"/>
        <v>27606.006999999998</v>
      </c>
    </row>
    <row r="43" spans="1:17">
      <c r="A43" s="52" t="s">
        <v>142</v>
      </c>
      <c r="B43" s="53" t="s">
        <v>38</v>
      </c>
      <c r="C43" s="52">
        <v>42641.586000000003</v>
      </c>
      <c r="D43" s="28"/>
      <c r="E43" s="22">
        <f t="shared" si="0"/>
        <v>165.9995371997955</v>
      </c>
      <c r="F43" s="22">
        <f t="shared" si="1"/>
        <v>166</v>
      </c>
      <c r="G43" s="22">
        <f t="shared" si="2"/>
        <v>-4.1599999531172216E-4</v>
      </c>
      <c r="I43">
        <f t="shared" si="6"/>
        <v>-4.1599999531172216E-4</v>
      </c>
      <c r="O43">
        <f t="shared" ca="1" si="4"/>
        <v>0.11275831639684693</v>
      </c>
      <c r="Q43" s="2">
        <f t="shared" si="5"/>
        <v>27623.086000000003</v>
      </c>
    </row>
    <row r="44" spans="1:17">
      <c r="A44" s="52" t="s">
        <v>142</v>
      </c>
      <c r="B44" s="53" t="s">
        <v>38</v>
      </c>
      <c r="C44" s="52">
        <v>42652.374000000003</v>
      </c>
      <c r="D44" s="28"/>
      <c r="E44" s="22">
        <f t="shared" si="0"/>
        <v>178.00119260054095</v>
      </c>
      <c r="F44" s="22">
        <f t="shared" si="1"/>
        <v>178</v>
      </c>
      <c r="G44" s="22">
        <f t="shared" si="2"/>
        <v>1.0720000063884072E-3</v>
      </c>
      <c r="I44">
        <f t="shared" si="6"/>
        <v>1.0720000063884072E-3</v>
      </c>
      <c r="O44">
        <f t="shared" ca="1" si="4"/>
        <v>0.11267874078814878</v>
      </c>
      <c r="Q44" s="2">
        <f t="shared" si="5"/>
        <v>27633.874000000003</v>
      </c>
    </row>
    <row r="45" spans="1:17">
      <c r="A45" s="52" t="s">
        <v>152</v>
      </c>
      <c r="B45" s="53" t="s">
        <v>38</v>
      </c>
      <c r="C45" s="52">
        <v>42742.271999999997</v>
      </c>
      <c r="D45" s="28"/>
      <c r="E45" s="22">
        <f t="shared" si="0"/>
        <v>278.01276260574053</v>
      </c>
      <c r="F45" s="22">
        <f t="shared" si="1"/>
        <v>278</v>
      </c>
      <c r="G45" s="22">
        <f t="shared" si="2"/>
        <v>1.1471999998320825E-2</v>
      </c>
      <c r="I45">
        <f t="shared" si="6"/>
        <v>1.1471999998320825E-2</v>
      </c>
      <c r="O45">
        <f t="shared" ca="1" si="4"/>
        <v>0.11201561071566428</v>
      </c>
      <c r="Q45" s="2">
        <f t="shared" si="5"/>
        <v>27723.771999999997</v>
      </c>
    </row>
    <row r="46" spans="1:17">
      <c r="A46" s="52" t="s">
        <v>156</v>
      </c>
      <c r="B46" s="53" t="s">
        <v>38</v>
      </c>
      <c r="C46" s="52">
        <v>42777.305</v>
      </c>
      <c r="D46" s="28"/>
      <c r="E46" s="22">
        <f t="shared" si="0"/>
        <v>316.98699264414745</v>
      </c>
      <c r="F46" s="22">
        <f t="shared" si="1"/>
        <v>317</v>
      </c>
      <c r="G46" s="22">
        <f t="shared" si="2"/>
        <v>-1.1692000000039116E-2</v>
      </c>
      <c r="I46">
        <f t="shared" si="6"/>
        <v>-1.1692000000039116E-2</v>
      </c>
      <c r="O46">
        <f t="shared" ca="1" si="4"/>
        <v>0.11175698998739532</v>
      </c>
      <c r="Q46" s="2">
        <f t="shared" si="5"/>
        <v>27758.805</v>
      </c>
    </row>
    <row r="47" spans="1:17">
      <c r="A47" s="52" t="s">
        <v>160</v>
      </c>
      <c r="B47" s="53" t="s">
        <v>38</v>
      </c>
      <c r="C47" s="52">
        <v>43743.612000000001</v>
      </c>
      <c r="D47" s="28"/>
      <c r="E47" s="22">
        <f t="shared" si="0"/>
        <v>1392.0040139018079</v>
      </c>
      <c r="F47" s="22">
        <f t="shared" si="1"/>
        <v>1392</v>
      </c>
      <c r="G47" s="22">
        <f t="shared" si="2"/>
        <v>3.607999999076128E-3</v>
      </c>
      <c r="I47">
        <f t="shared" si="6"/>
        <v>3.607999999076128E-3</v>
      </c>
      <c r="O47">
        <f t="shared" ca="1" si="4"/>
        <v>0.1046283417081868</v>
      </c>
      <c r="Q47" s="2">
        <f t="shared" si="5"/>
        <v>28725.112000000001</v>
      </c>
    </row>
    <row r="48" spans="1:17">
      <c r="A48" s="52" t="s">
        <v>167</v>
      </c>
      <c r="B48" s="53" t="s">
        <v>38</v>
      </c>
      <c r="C48" s="52">
        <v>47390.366900000001</v>
      </c>
      <c r="D48" s="28"/>
      <c r="E48" s="22">
        <f t="shared" si="0"/>
        <v>5449.0206658093011</v>
      </c>
      <c r="F48" s="22">
        <f t="shared" si="1"/>
        <v>5449</v>
      </c>
      <c r="G48" s="22">
        <f t="shared" si="2"/>
        <v>1.8576000002212822E-2</v>
      </c>
      <c r="J48">
        <f>G48</f>
        <v>1.8576000002212822E-2</v>
      </c>
      <c r="O48">
        <f t="shared" ca="1" si="4"/>
        <v>7.7725154667490123E-2</v>
      </c>
      <c r="Q48" s="2">
        <f t="shared" si="5"/>
        <v>32371.866900000001</v>
      </c>
    </row>
    <row r="49" spans="1:21">
      <c r="A49" s="52" t="s">
        <v>172</v>
      </c>
      <c r="B49" s="53" t="s">
        <v>38</v>
      </c>
      <c r="C49" s="52">
        <v>48562.504000000001</v>
      </c>
      <c r="D49" s="28"/>
      <c r="E49" s="22">
        <f t="shared" si="0"/>
        <v>6753.023776360701</v>
      </c>
      <c r="F49" s="22">
        <f t="shared" si="1"/>
        <v>6753</v>
      </c>
      <c r="G49" s="22">
        <f t="shared" si="2"/>
        <v>2.1372000002884306E-2</v>
      </c>
      <c r="I49">
        <f t="shared" ref="I49:I60" si="7">G49</f>
        <v>2.1372000002884306E-2</v>
      </c>
      <c r="O49">
        <f t="shared" ca="1" si="4"/>
        <v>6.9077938522292076E-2</v>
      </c>
      <c r="Q49" s="2">
        <f t="shared" si="5"/>
        <v>33544.004000000001</v>
      </c>
    </row>
    <row r="50" spans="1:21">
      <c r="A50" s="52" t="s">
        <v>172</v>
      </c>
      <c r="B50" s="53" t="s">
        <v>38</v>
      </c>
      <c r="C50" s="52">
        <v>48625.425999999999</v>
      </c>
      <c r="D50" s="28"/>
      <c r="E50" s="22">
        <f t="shared" si="0"/>
        <v>6823.0245328610399</v>
      </c>
      <c r="F50" s="22">
        <f t="shared" si="1"/>
        <v>6823</v>
      </c>
      <c r="G50" s="22">
        <f t="shared" si="2"/>
        <v>2.2052000000257976E-2</v>
      </c>
      <c r="I50">
        <f t="shared" si="7"/>
        <v>2.2052000000257976E-2</v>
      </c>
      <c r="O50">
        <f t="shared" ca="1" si="4"/>
        <v>6.8613747471552911E-2</v>
      </c>
      <c r="Q50" s="2">
        <f t="shared" si="5"/>
        <v>33606.925999999999</v>
      </c>
    </row>
    <row r="51" spans="1:21">
      <c r="A51" s="52" t="s">
        <v>179</v>
      </c>
      <c r="B51" s="53" t="s">
        <v>38</v>
      </c>
      <c r="C51" s="52">
        <v>49567.447999999997</v>
      </c>
      <c r="D51" s="28"/>
      <c r="E51" s="22">
        <f t="shared" si="0"/>
        <v>7871.0244794610126</v>
      </c>
      <c r="F51" s="22">
        <f t="shared" si="1"/>
        <v>7871</v>
      </c>
      <c r="G51" s="22">
        <f t="shared" si="2"/>
        <v>2.2003999998560175E-2</v>
      </c>
      <c r="I51">
        <f t="shared" si="7"/>
        <v>2.2003999998560175E-2</v>
      </c>
      <c r="O51">
        <f t="shared" ca="1" si="4"/>
        <v>6.166414431191522E-2</v>
      </c>
      <c r="Q51" s="2">
        <f t="shared" si="5"/>
        <v>34548.947999999997</v>
      </c>
    </row>
    <row r="52" spans="1:21">
      <c r="A52" s="52" t="s">
        <v>183</v>
      </c>
      <c r="B52" s="53" t="s">
        <v>38</v>
      </c>
      <c r="C52" s="52">
        <v>49649.235999999997</v>
      </c>
      <c r="D52" s="28"/>
      <c r="E52" s="22">
        <f t="shared" si="0"/>
        <v>7962.0136704061488</v>
      </c>
      <c r="F52" s="22">
        <f t="shared" si="1"/>
        <v>7962</v>
      </c>
      <c r="G52" s="22">
        <f t="shared" si="2"/>
        <v>1.2287999998079613E-2</v>
      </c>
      <c r="I52">
        <f t="shared" si="7"/>
        <v>1.2287999998079613E-2</v>
      </c>
      <c r="O52">
        <f t="shared" ca="1" si="4"/>
        <v>6.1060695945954313E-2</v>
      </c>
      <c r="Q52" s="2">
        <f t="shared" si="5"/>
        <v>34630.735999999997</v>
      </c>
    </row>
    <row r="53" spans="1:21">
      <c r="A53" s="52" t="s">
        <v>187</v>
      </c>
      <c r="B53" s="53" t="s">
        <v>38</v>
      </c>
      <c r="C53" s="52">
        <v>50313.506999999998</v>
      </c>
      <c r="D53" s="28"/>
      <c r="E53" s="22">
        <f t="shared" ref="E53:E84" si="8">+(C53-C$7)/C$8</f>
        <v>8701.0154904569681</v>
      </c>
      <c r="F53" s="22">
        <f t="shared" ref="F53:F84" si="9">ROUND(2*E53,0)/2</f>
        <v>8701</v>
      </c>
      <c r="G53" s="22">
        <f t="shared" ref="G53:G84" si="10">+C53-(C$7+F53*C$8)</f>
        <v>1.3923999998951331E-2</v>
      </c>
      <c r="I53">
        <f t="shared" si="7"/>
        <v>1.3923999998951331E-2</v>
      </c>
      <c r="O53">
        <f t="shared" ref="O53:O84" ca="1" si="11">+C$11+C$12*F53</f>
        <v>5.6160164710293767E-2</v>
      </c>
      <c r="Q53" s="2">
        <f t="shared" ref="Q53:Q84" si="12">+C53-15018.5</f>
        <v>35295.006999999998</v>
      </c>
    </row>
    <row r="54" spans="1:21">
      <c r="A54" s="52" t="s">
        <v>191</v>
      </c>
      <c r="B54" s="53" t="s">
        <v>38</v>
      </c>
      <c r="C54" s="52">
        <v>50502.281999999999</v>
      </c>
      <c r="D54" s="28"/>
      <c r="E54" s="22">
        <f t="shared" si="8"/>
        <v>8911.0277724624975</v>
      </c>
      <c r="F54" s="22">
        <f t="shared" si="9"/>
        <v>8911</v>
      </c>
      <c r="G54" s="22">
        <f t="shared" si="10"/>
        <v>2.4963999996543862E-2</v>
      </c>
      <c r="I54">
        <f t="shared" si="7"/>
        <v>2.4963999996543862E-2</v>
      </c>
      <c r="O54">
        <f t="shared" ca="1" si="11"/>
        <v>5.4767591558076291E-2</v>
      </c>
      <c r="Q54" s="2">
        <f t="shared" si="12"/>
        <v>35483.781999999999</v>
      </c>
    </row>
    <row r="55" spans="1:21">
      <c r="A55" s="52" t="s">
        <v>195</v>
      </c>
      <c r="B55" s="53" t="s">
        <v>38</v>
      </c>
      <c r="C55" s="52">
        <v>50615.53</v>
      </c>
      <c r="D55" s="28"/>
      <c r="E55" s="22">
        <f t="shared" si="8"/>
        <v>9037.0162291573015</v>
      </c>
      <c r="F55" s="22">
        <f t="shared" si="9"/>
        <v>9037</v>
      </c>
      <c r="G55">
        <f t="shared" si="10"/>
        <v>1.4587999998184387E-2</v>
      </c>
      <c r="I55">
        <f t="shared" si="7"/>
        <v>1.4587999998184387E-2</v>
      </c>
      <c r="O55">
        <f t="shared" ca="1" si="11"/>
        <v>5.3932047666745801E-2</v>
      </c>
      <c r="Q55" s="2">
        <f t="shared" si="12"/>
        <v>35597.03</v>
      </c>
      <c r="U55" s="22"/>
    </row>
    <row r="56" spans="1:21">
      <c r="A56" s="52" t="s">
        <v>199</v>
      </c>
      <c r="B56" s="53" t="s">
        <v>38</v>
      </c>
      <c r="C56" s="52">
        <v>50714.411</v>
      </c>
      <c r="D56" s="28"/>
      <c r="E56" s="22">
        <f t="shared" si="8"/>
        <v>9147.0213911596256</v>
      </c>
      <c r="F56" s="22">
        <f t="shared" si="9"/>
        <v>9147</v>
      </c>
      <c r="G56" s="22">
        <f t="shared" si="10"/>
        <v>1.9227999997383449E-2</v>
      </c>
      <c r="I56">
        <f t="shared" si="7"/>
        <v>1.9227999997383449E-2</v>
      </c>
      <c r="O56">
        <f t="shared" ca="1" si="11"/>
        <v>5.3202604587012842E-2</v>
      </c>
      <c r="Q56" s="2">
        <f t="shared" si="12"/>
        <v>35695.911</v>
      </c>
    </row>
    <row r="57" spans="1:21">
      <c r="A57" t="s">
        <v>34</v>
      </c>
      <c r="B57" s="6"/>
      <c r="C57" s="21">
        <v>50750.368000000002</v>
      </c>
      <c r="D57" s="21">
        <v>6.9999999999999999E-4</v>
      </c>
      <c r="E57" s="22">
        <f t="shared" si="8"/>
        <v>9187.0235716606094</v>
      </c>
      <c r="F57" s="22">
        <f t="shared" si="9"/>
        <v>9187</v>
      </c>
      <c r="G57" s="22">
        <f t="shared" si="10"/>
        <v>2.1187999998801388E-2</v>
      </c>
      <c r="I57">
        <f t="shared" si="7"/>
        <v>2.1187999998801388E-2</v>
      </c>
      <c r="O57">
        <f t="shared" ca="1" si="11"/>
        <v>5.2937352558019034E-2</v>
      </c>
      <c r="Q57" s="2">
        <f t="shared" si="12"/>
        <v>35731.868000000002</v>
      </c>
    </row>
    <row r="58" spans="1:21">
      <c r="A58" s="23" t="s">
        <v>34</v>
      </c>
      <c r="B58" s="6"/>
      <c r="C58" s="25">
        <v>50750.368000000002</v>
      </c>
      <c r="D58" s="21">
        <v>6.9999999999999999E-4</v>
      </c>
      <c r="E58" s="22">
        <f t="shared" si="8"/>
        <v>9187.0235716606094</v>
      </c>
      <c r="F58" s="22">
        <f t="shared" si="9"/>
        <v>9187</v>
      </c>
      <c r="G58" s="22">
        <f t="shared" si="10"/>
        <v>2.1187999998801388E-2</v>
      </c>
      <c r="I58">
        <f t="shared" si="7"/>
        <v>2.1187999998801388E-2</v>
      </c>
      <c r="O58">
        <f t="shared" ca="1" si="11"/>
        <v>5.2937352558019034E-2</v>
      </c>
      <c r="Q58" s="2">
        <f t="shared" si="12"/>
        <v>35731.868000000002</v>
      </c>
    </row>
    <row r="59" spans="1:21">
      <c r="A59" s="52" t="s">
        <v>199</v>
      </c>
      <c r="B59" s="53" t="s">
        <v>38</v>
      </c>
      <c r="C59" s="52">
        <v>50759.353000000003</v>
      </c>
      <c r="D59" s="28"/>
      <c r="E59" s="22">
        <f t="shared" si="8"/>
        <v>9197.0193886587276</v>
      </c>
      <c r="F59" s="22">
        <f t="shared" si="9"/>
        <v>9197</v>
      </c>
      <c r="G59" s="22">
        <f t="shared" si="10"/>
        <v>1.7428000006475486E-2</v>
      </c>
      <c r="I59">
        <f t="shared" si="7"/>
        <v>1.7428000006475486E-2</v>
      </c>
      <c r="O59">
        <f t="shared" ca="1" si="11"/>
        <v>5.2871039550770584E-2</v>
      </c>
      <c r="Q59" s="2">
        <f t="shared" si="12"/>
        <v>35740.853000000003</v>
      </c>
    </row>
    <row r="60" spans="1:21">
      <c r="A60" s="52" t="s">
        <v>211</v>
      </c>
      <c r="B60" s="53" t="s">
        <v>38</v>
      </c>
      <c r="C60" s="52">
        <v>51033.500999999997</v>
      </c>
      <c r="D60" s="28"/>
      <c r="E60" s="22">
        <f t="shared" si="8"/>
        <v>9502.0091759041261</v>
      </c>
      <c r="F60" s="22">
        <f t="shared" si="9"/>
        <v>9502</v>
      </c>
      <c r="G60" s="22">
        <f t="shared" si="10"/>
        <v>8.2479999982751906E-3</v>
      </c>
      <c r="I60">
        <f t="shared" si="7"/>
        <v>8.2479999982751906E-3</v>
      </c>
      <c r="O60">
        <f t="shared" ca="1" si="11"/>
        <v>5.0848492829692823E-2</v>
      </c>
      <c r="Q60" s="2">
        <f t="shared" si="12"/>
        <v>36015.000999999997</v>
      </c>
    </row>
    <row r="61" spans="1:21">
      <c r="A61" s="26" t="s">
        <v>32</v>
      </c>
      <c r="B61" s="27" t="s">
        <v>38</v>
      </c>
      <c r="C61" s="28">
        <v>51433.508199999997</v>
      </c>
      <c r="D61" s="28">
        <v>2.5000000000000001E-3</v>
      </c>
      <c r="E61" s="22">
        <f t="shared" si="8"/>
        <v>9947.0173861578205</v>
      </c>
      <c r="F61" s="22">
        <f t="shared" si="9"/>
        <v>9947</v>
      </c>
      <c r="G61" s="22">
        <f t="shared" si="10"/>
        <v>1.562799999373965E-2</v>
      </c>
      <c r="J61">
        <f>G61</f>
        <v>1.562799999373965E-2</v>
      </c>
      <c r="O61">
        <f t="shared" ca="1" si="11"/>
        <v>4.7897564007136739E-2</v>
      </c>
      <c r="Q61" s="2">
        <f t="shared" si="12"/>
        <v>36415.008199999997</v>
      </c>
    </row>
    <row r="62" spans="1:21">
      <c r="A62" s="52" t="s">
        <v>219</v>
      </c>
      <c r="B62" s="53" t="s">
        <v>38</v>
      </c>
      <c r="C62" s="52">
        <v>51479.355000000003</v>
      </c>
      <c r="D62" s="28"/>
      <c r="E62" s="22">
        <f t="shared" si="8"/>
        <v>9998.0219741098917</v>
      </c>
      <c r="F62" s="22">
        <f t="shared" si="9"/>
        <v>9998</v>
      </c>
      <c r="G62" s="22">
        <f t="shared" si="10"/>
        <v>1.9752000000153203E-2</v>
      </c>
      <c r="I62">
        <f>G62</f>
        <v>1.9752000000153203E-2</v>
      </c>
      <c r="O62">
        <f t="shared" ca="1" si="11"/>
        <v>4.7559367670169633E-2</v>
      </c>
      <c r="Q62" s="2">
        <f t="shared" si="12"/>
        <v>36460.855000000003</v>
      </c>
    </row>
    <row r="63" spans="1:21">
      <c r="A63" s="52" t="s">
        <v>222</v>
      </c>
      <c r="B63" s="53" t="s">
        <v>38</v>
      </c>
      <c r="C63" s="52">
        <v>51569.237000000001</v>
      </c>
      <c r="D63" s="28"/>
      <c r="E63" s="22">
        <f t="shared" si="8"/>
        <v>10098.015744107086</v>
      </c>
      <c r="F63" s="22">
        <f t="shared" si="9"/>
        <v>10098</v>
      </c>
      <c r="G63" s="22">
        <f t="shared" si="10"/>
        <v>1.4152000003377907E-2</v>
      </c>
      <c r="I63">
        <f>G63</f>
        <v>1.4152000003377907E-2</v>
      </c>
      <c r="O63">
        <f t="shared" ca="1" si="11"/>
        <v>4.6896237597685131E-2</v>
      </c>
      <c r="Q63" s="2">
        <f t="shared" si="12"/>
        <v>36550.737000000001</v>
      </c>
    </row>
    <row r="64" spans="1:21">
      <c r="A64" s="52" t="s">
        <v>226</v>
      </c>
      <c r="B64" s="53" t="s">
        <v>38</v>
      </c>
      <c r="C64" s="52">
        <v>51780.474999999999</v>
      </c>
      <c r="D64" s="28"/>
      <c r="E64" s="22">
        <f t="shared" si="8"/>
        <v>10333.018124858156</v>
      </c>
      <c r="F64" s="22">
        <f t="shared" si="9"/>
        <v>10333</v>
      </c>
      <c r="G64" s="22">
        <f t="shared" si="10"/>
        <v>1.6292000000248663E-2</v>
      </c>
      <c r="I64">
        <f>G64</f>
        <v>1.6292000000248663E-2</v>
      </c>
      <c r="O64">
        <f t="shared" ca="1" si="11"/>
        <v>4.5337881927346516E-2</v>
      </c>
      <c r="Q64" s="2">
        <f t="shared" si="12"/>
        <v>36761.974999999999</v>
      </c>
    </row>
    <row r="65" spans="1:17">
      <c r="A65" s="29" t="s">
        <v>36</v>
      </c>
      <c r="B65" s="54"/>
      <c r="C65" s="29">
        <v>51924.295100000003</v>
      </c>
      <c r="D65" s="28"/>
      <c r="E65" s="22">
        <f t="shared" si="8"/>
        <v>10493.018058108129</v>
      </c>
      <c r="F65" s="22">
        <f t="shared" si="9"/>
        <v>10493</v>
      </c>
      <c r="G65" s="22">
        <f t="shared" si="10"/>
        <v>1.6232000001764391E-2</v>
      </c>
      <c r="K65">
        <f>G65</f>
        <v>1.6232000001764391E-2</v>
      </c>
      <c r="O65">
        <f t="shared" ca="1" si="11"/>
        <v>4.4276873811371298E-2</v>
      </c>
      <c r="Q65" s="2">
        <f t="shared" si="12"/>
        <v>36905.795100000003</v>
      </c>
    </row>
    <row r="66" spans="1:17">
      <c r="A66" s="29" t="s">
        <v>64</v>
      </c>
      <c r="B66" s="30" t="s">
        <v>38</v>
      </c>
      <c r="C66" s="29">
        <v>52136.431600000004</v>
      </c>
      <c r="D66" s="29" t="s">
        <v>65</v>
      </c>
      <c r="E66" s="22">
        <f t="shared" si="8"/>
        <v>10729.020020559014</v>
      </c>
      <c r="F66" s="22">
        <f t="shared" si="9"/>
        <v>10729</v>
      </c>
      <c r="G66">
        <f t="shared" si="10"/>
        <v>1.799600000231294E-2</v>
      </c>
      <c r="K66">
        <f>G66</f>
        <v>1.799600000231294E-2</v>
      </c>
      <c r="O66">
        <f t="shared" ca="1" si="11"/>
        <v>4.2711886840307856E-2</v>
      </c>
      <c r="Q66" s="2">
        <f t="shared" si="12"/>
        <v>37117.931600000004</v>
      </c>
    </row>
    <row r="67" spans="1:17">
      <c r="A67" s="52" t="s">
        <v>242</v>
      </c>
      <c r="B67" s="53" t="s">
        <v>38</v>
      </c>
      <c r="C67" s="52">
        <v>52144.518400000001</v>
      </c>
      <c r="D67" s="28"/>
      <c r="E67" s="22">
        <f t="shared" si="8"/>
        <v>10738.016589607467</v>
      </c>
      <c r="F67" s="22">
        <f t="shared" si="9"/>
        <v>10738</v>
      </c>
      <c r="G67">
        <f t="shared" si="10"/>
        <v>1.4911999998730607E-2</v>
      </c>
      <c r="K67">
        <f>G67</f>
        <v>1.4911999998730607E-2</v>
      </c>
      <c r="O67">
        <f t="shared" ca="1" si="11"/>
        <v>4.2652205133784246E-2</v>
      </c>
      <c r="Q67" s="2">
        <f t="shared" si="12"/>
        <v>37126.018400000001</v>
      </c>
    </row>
    <row r="68" spans="1:17">
      <c r="A68" s="52" t="s">
        <v>242</v>
      </c>
      <c r="B68" s="53" t="s">
        <v>38</v>
      </c>
      <c r="C68" s="52">
        <v>52170.584999999999</v>
      </c>
      <c r="D68" s="28"/>
      <c r="E68" s="22">
        <f t="shared" si="8"/>
        <v>10767.015695157063</v>
      </c>
      <c r="F68" s="22">
        <f t="shared" si="9"/>
        <v>10767</v>
      </c>
      <c r="G68">
        <f t="shared" si="10"/>
        <v>1.4107999995758291E-2</v>
      </c>
      <c r="I68">
        <f>G68</f>
        <v>1.4107999995758291E-2</v>
      </c>
      <c r="O68">
        <f t="shared" ca="1" si="11"/>
        <v>4.2459897412763736E-2</v>
      </c>
      <c r="Q68" s="2">
        <f t="shared" si="12"/>
        <v>37152.084999999999</v>
      </c>
    </row>
    <row r="69" spans="1:17">
      <c r="A69" s="52" t="s">
        <v>248</v>
      </c>
      <c r="B69" s="53" t="s">
        <v>38</v>
      </c>
      <c r="C69" s="52">
        <v>52252.368999999999</v>
      </c>
      <c r="D69" s="28"/>
      <c r="E69" s="22">
        <f t="shared" si="8"/>
        <v>10858.000436100196</v>
      </c>
      <c r="F69" s="22">
        <f t="shared" si="9"/>
        <v>10858</v>
      </c>
      <c r="G69">
        <f t="shared" si="10"/>
        <v>3.9200000173877925E-4</v>
      </c>
      <c r="I69">
        <f>G69</f>
        <v>3.9200000173877925E-4</v>
      </c>
      <c r="O69">
        <f t="shared" ca="1" si="11"/>
        <v>4.1856449046802829E-2</v>
      </c>
      <c r="Q69" s="2">
        <f t="shared" si="12"/>
        <v>37233.868999999999</v>
      </c>
    </row>
    <row r="70" spans="1:17">
      <c r="A70" s="52" t="s">
        <v>248</v>
      </c>
      <c r="B70" s="53" t="s">
        <v>38</v>
      </c>
      <c r="C70" s="52">
        <v>52253.283100000001</v>
      </c>
      <c r="D70" s="28"/>
      <c r="E70" s="22">
        <f t="shared" si="8"/>
        <v>10859.017372807819</v>
      </c>
      <c r="F70" s="22">
        <f t="shared" si="9"/>
        <v>10859</v>
      </c>
      <c r="G70">
        <f t="shared" si="10"/>
        <v>1.5616000004229136E-2</v>
      </c>
      <c r="K70">
        <f>G70</f>
        <v>1.5616000004229136E-2</v>
      </c>
      <c r="O70">
        <f t="shared" ca="1" si="11"/>
        <v>4.1849817746077989E-2</v>
      </c>
      <c r="Q70" s="2">
        <f t="shared" si="12"/>
        <v>37234.783100000001</v>
      </c>
    </row>
    <row r="71" spans="1:17">
      <c r="A71" s="29" t="s">
        <v>36</v>
      </c>
      <c r="B71" s="54"/>
      <c r="C71" s="29">
        <v>52279.3514</v>
      </c>
      <c r="D71" s="28">
        <v>1E-4</v>
      </c>
      <c r="E71" s="22">
        <f t="shared" si="8"/>
        <v>10888.018369608266</v>
      </c>
      <c r="F71" s="22">
        <f t="shared" si="9"/>
        <v>10888</v>
      </c>
      <c r="G71">
        <f t="shared" si="10"/>
        <v>1.6512000001966953E-2</v>
      </c>
      <c r="K71">
        <f>G71</f>
        <v>1.6512000001966953E-2</v>
      </c>
      <c r="O71">
        <f t="shared" ca="1" si="11"/>
        <v>4.1657510025057479E-2</v>
      </c>
      <c r="Q71" s="2">
        <f t="shared" si="12"/>
        <v>37260.8514</v>
      </c>
    </row>
    <row r="72" spans="1:17">
      <c r="A72" s="52" t="s">
        <v>258</v>
      </c>
      <c r="B72" s="53" t="s">
        <v>38</v>
      </c>
      <c r="C72" s="52">
        <v>52500.472999999998</v>
      </c>
      <c r="D72" s="28"/>
      <c r="E72" s="22">
        <f t="shared" si="8"/>
        <v>11134.016260307315</v>
      </c>
      <c r="F72" s="22">
        <f t="shared" si="9"/>
        <v>11134</v>
      </c>
      <c r="G72">
        <f t="shared" si="10"/>
        <v>1.461600000038743E-2</v>
      </c>
      <c r="K72">
        <f>G72</f>
        <v>1.461600000038743E-2</v>
      </c>
      <c r="O72">
        <f t="shared" ca="1" si="11"/>
        <v>4.0026210046745572E-2</v>
      </c>
      <c r="Q72" s="2">
        <f t="shared" si="12"/>
        <v>37481.972999999998</v>
      </c>
    </row>
    <row r="73" spans="1:17">
      <c r="A73" s="29" t="s">
        <v>49</v>
      </c>
      <c r="B73" s="30" t="s">
        <v>38</v>
      </c>
      <c r="C73" s="29">
        <v>52534.627</v>
      </c>
      <c r="D73" s="29">
        <v>2E-3</v>
      </c>
      <c r="E73" s="22">
        <f t="shared" si="8"/>
        <v>11172.012602405672</v>
      </c>
      <c r="F73" s="22">
        <f t="shared" si="9"/>
        <v>11172</v>
      </c>
      <c r="G73">
        <f t="shared" si="10"/>
        <v>1.132800000050338E-2</v>
      </c>
      <c r="I73">
        <f>G73</f>
        <v>1.132800000050338E-2</v>
      </c>
      <c r="O73">
        <f t="shared" ca="1" si="11"/>
        <v>3.9774220619201453E-2</v>
      </c>
      <c r="Q73" s="2">
        <f t="shared" si="12"/>
        <v>37516.127</v>
      </c>
    </row>
    <row r="74" spans="1:17">
      <c r="A74" s="29" t="s">
        <v>37</v>
      </c>
      <c r="B74" s="30" t="s">
        <v>38</v>
      </c>
      <c r="C74" s="29">
        <v>52900.472000000002</v>
      </c>
      <c r="D74" s="28"/>
      <c r="E74" s="22">
        <f t="shared" si="8"/>
        <v>11579.015348056908</v>
      </c>
      <c r="F74" s="22">
        <f t="shared" si="9"/>
        <v>11579</v>
      </c>
      <c r="G74">
        <f t="shared" si="10"/>
        <v>1.37959999992745E-2</v>
      </c>
      <c r="K74">
        <f>G74</f>
        <v>1.37959999992745E-2</v>
      </c>
      <c r="O74">
        <f t="shared" ca="1" si="11"/>
        <v>3.7075281224189488E-2</v>
      </c>
      <c r="Q74" s="2">
        <f t="shared" si="12"/>
        <v>37881.972000000002</v>
      </c>
    </row>
    <row r="75" spans="1:17">
      <c r="A75" s="29" t="s">
        <v>63</v>
      </c>
      <c r="B75" s="30" t="s">
        <v>38</v>
      </c>
      <c r="C75" s="29">
        <v>53256.430999999997</v>
      </c>
      <c r="D75" s="29">
        <v>3.0000000000000001E-3</v>
      </c>
      <c r="E75" s="22">
        <f t="shared" si="8"/>
        <v>11975.019913758959</v>
      </c>
      <c r="F75" s="22">
        <f t="shared" si="9"/>
        <v>11975</v>
      </c>
      <c r="G75">
        <f t="shared" si="10"/>
        <v>1.7899999998917338E-2</v>
      </c>
      <c r="I75">
        <f>G75</f>
        <v>1.7899999998917338E-2</v>
      </c>
      <c r="O75">
        <f t="shared" ca="1" si="11"/>
        <v>3.4449286137150814E-2</v>
      </c>
      <c r="Q75" s="2">
        <f t="shared" si="12"/>
        <v>38237.930999999997</v>
      </c>
    </row>
    <row r="76" spans="1:17">
      <c r="A76" s="29" t="s">
        <v>46</v>
      </c>
      <c r="B76" s="30" t="s">
        <v>47</v>
      </c>
      <c r="C76" s="29">
        <v>53299.124100000001</v>
      </c>
      <c r="D76" s="29">
        <v>5.0000000000000001E-4</v>
      </c>
      <c r="E76" s="22">
        <f t="shared" si="8"/>
        <v>12022.516008882205</v>
      </c>
      <c r="F76" s="22">
        <f t="shared" si="9"/>
        <v>12022.5</v>
      </c>
      <c r="G76">
        <f t="shared" si="10"/>
        <v>1.4390000003913883E-2</v>
      </c>
      <c r="K76">
        <f>G76</f>
        <v>1.4390000003913883E-2</v>
      </c>
      <c r="O76">
        <f t="shared" ca="1" si="11"/>
        <v>3.4134299352720679E-2</v>
      </c>
      <c r="Q76" s="2">
        <f t="shared" si="12"/>
        <v>38280.624100000001</v>
      </c>
    </row>
    <row r="77" spans="1:17">
      <c r="A77" s="29" t="s">
        <v>45</v>
      </c>
      <c r="B77" s="30" t="s">
        <v>38</v>
      </c>
      <c r="C77" s="29">
        <v>53407.440999999999</v>
      </c>
      <c r="D77" s="29">
        <v>1.4E-3</v>
      </c>
      <c r="E77" s="22">
        <f t="shared" si="8"/>
        <v>12143.018614358376</v>
      </c>
      <c r="F77" s="22">
        <f t="shared" si="9"/>
        <v>12143</v>
      </c>
      <c r="G77">
        <f t="shared" si="10"/>
        <v>1.6731999996409286E-2</v>
      </c>
      <c r="J77">
        <f>G77</f>
        <v>1.6731999996409286E-2</v>
      </c>
      <c r="O77">
        <f t="shared" ca="1" si="11"/>
        <v>3.3335227615376842E-2</v>
      </c>
      <c r="Q77" s="2">
        <f t="shared" si="12"/>
        <v>38388.940999999999</v>
      </c>
    </row>
    <row r="78" spans="1:17">
      <c r="A78" s="29" t="s">
        <v>63</v>
      </c>
      <c r="B78" s="30" t="s">
        <v>38</v>
      </c>
      <c r="C78" s="29">
        <v>53620.472999999998</v>
      </c>
      <c r="D78" s="29">
        <v>4.0000000000000001E-3</v>
      </c>
      <c r="E78" s="22">
        <f t="shared" si="8"/>
        <v>12380.016821007568</v>
      </c>
      <c r="F78" s="22">
        <f t="shared" si="9"/>
        <v>12380</v>
      </c>
      <c r="G78">
        <f t="shared" si="10"/>
        <v>1.5119999996386468E-2</v>
      </c>
      <c r="I78">
        <f>G78</f>
        <v>1.5119999996386468E-2</v>
      </c>
      <c r="O78">
        <f t="shared" ca="1" si="11"/>
        <v>3.1763609343588545E-2</v>
      </c>
      <c r="Q78" s="2">
        <f t="shared" si="12"/>
        <v>38601.972999999998</v>
      </c>
    </row>
    <row r="79" spans="1:17">
      <c r="A79" s="31" t="s">
        <v>44</v>
      </c>
      <c r="B79" s="27"/>
      <c r="C79" s="32">
        <v>53725.640700000004</v>
      </c>
      <c r="D79" s="28">
        <v>1E-4</v>
      </c>
      <c r="E79" s="22">
        <f t="shared" si="8"/>
        <v>12497.015939907178</v>
      </c>
      <c r="F79" s="22">
        <f t="shared" si="9"/>
        <v>12497</v>
      </c>
      <c r="G79">
        <f t="shared" si="10"/>
        <v>1.4328000004752539E-2</v>
      </c>
      <c r="K79">
        <f t="shared" ref="K79:K97" si="13">G79</f>
        <v>1.4328000004752539E-2</v>
      </c>
      <c r="O79">
        <f t="shared" ca="1" si="11"/>
        <v>3.0987747158781664E-2</v>
      </c>
      <c r="Q79" s="2">
        <f t="shared" si="12"/>
        <v>38707.140700000004</v>
      </c>
    </row>
    <row r="80" spans="1:17">
      <c r="A80" s="29" t="s">
        <v>56</v>
      </c>
      <c r="B80" s="30" t="s">
        <v>38</v>
      </c>
      <c r="C80" s="29">
        <v>54357.551079999997</v>
      </c>
      <c r="D80" s="29">
        <v>1E-4</v>
      </c>
      <c r="E80" s="22">
        <f t="shared" si="8"/>
        <v>13200.016554007447</v>
      </c>
      <c r="F80" s="22">
        <f t="shared" si="9"/>
        <v>13200</v>
      </c>
      <c r="G80">
        <f t="shared" si="10"/>
        <v>1.4879999995173421E-2</v>
      </c>
      <c r="K80">
        <f t="shared" si="13"/>
        <v>1.4879999995173421E-2</v>
      </c>
      <c r="O80">
        <f t="shared" ca="1" si="11"/>
        <v>2.6325942749215542E-2</v>
      </c>
      <c r="Q80" s="2">
        <f t="shared" si="12"/>
        <v>39339.051079999997</v>
      </c>
    </row>
    <row r="81" spans="1:17">
      <c r="A81" s="29" t="s">
        <v>61</v>
      </c>
      <c r="B81" s="30" t="s">
        <v>47</v>
      </c>
      <c r="C81" s="29">
        <v>54441.599000000002</v>
      </c>
      <c r="D81" s="29">
        <v>1E-3</v>
      </c>
      <c r="E81" s="22">
        <f t="shared" si="8"/>
        <v>13293.519907083961</v>
      </c>
      <c r="F81" s="22">
        <f t="shared" si="9"/>
        <v>13293.5</v>
      </c>
      <c r="G81">
        <f t="shared" si="10"/>
        <v>1.7894000004162081E-2</v>
      </c>
      <c r="K81">
        <f t="shared" si="13"/>
        <v>1.7894000004162081E-2</v>
      </c>
      <c r="O81">
        <f t="shared" ca="1" si="11"/>
        <v>2.5705916131442519E-2</v>
      </c>
      <c r="Q81" s="2">
        <f t="shared" si="12"/>
        <v>39423.099000000002</v>
      </c>
    </row>
    <row r="82" spans="1:17">
      <c r="A82" s="33" t="s">
        <v>60</v>
      </c>
      <c r="B82" s="27" t="s">
        <v>47</v>
      </c>
      <c r="C82" s="28">
        <v>55430.357329999999</v>
      </c>
      <c r="D82" s="28">
        <v>6.9999999999999999E-4</v>
      </c>
      <c r="E82" s="22">
        <f t="shared" si="8"/>
        <v>14393.514044206318</v>
      </c>
      <c r="F82" s="22">
        <f t="shared" si="9"/>
        <v>14393.5</v>
      </c>
      <c r="G82">
        <f t="shared" si="10"/>
        <v>1.2623999995412305E-2</v>
      </c>
      <c r="K82">
        <f t="shared" si="13"/>
        <v>1.2623999995412305E-2</v>
      </c>
      <c r="O82">
        <f t="shared" ca="1" si="11"/>
        <v>1.8411485334112881E-2</v>
      </c>
      <c r="Q82" s="2">
        <f t="shared" si="12"/>
        <v>40411.857329999999</v>
      </c>
    </row>
    <row r="83" spans="1:17">
      <c r="A83" s="33" t="s">
        <v>60</v>
      </c>
      <c r="B83" s="27" t="s">
        <v>38</v>
      </c>
      <c r="C83" s="28">
        <v>55478.44788</v>
      </c>
      <c r="D83" s="28">
        <v>1E-4</v>
      </c>
      <c r="E83" s="22">
        <f t="shared" si="8"/>
        <v>14447.014805156663</v>
      </c>
      <c r="F83" s="22">
        <f t="shared" si="9"/>
        <v>14447</v>
      </c>
      <c r="G83">
        <f t="shared" si="10"/>
        <v>1.3308000001416076E-2</v>
      </c>
      <c r="K83">
        <f t="shared" si="13"/>
        <v>1.3308000001416076E-2</v>
      </c>
      <c r="O83">
        <f t="shared" ca="1" si="11"/>
        <v>1.8056710745333659E-2</v>
      </c>
      <c r="Q83" s="2">
        <f t="shared" si="12"/>
        <v>40459.94788</v>
      </c>
    </row>
    <row r="84" spans="1:17">
      <c r="A84" s="33" t="s">
        <v>60</v>
      </c>
      <c r="B84" s="27" t="s">
        <v>38</v>
      </c>
      <c r="C84" s="28">
        <v>55478.447890000003</v>
      </c>
      <c r="D84" s="28">
        <v>1E-4</v>
      </c>
      <c r="E84" s="22">
        <f t="shared" si="8"/>
        <v>14447.014816281671</v>
      </c>
      <c r="F84" s="22">
        <f t="shared" si="9"/>
        <v>14447</v>
      </c>
      <c r="G84">
        <f t="shared" si="10"/>
        <v>1.3318000004801434E-2</v>
      </c>
      <c r="K84">
        <f t="shared" si="13"/>
        <v>1.3318000004801434E-2</v>
      </c>
      <c r="O84">
        <f t="shared" ca="1" si="11"/>
        <v>1.8056710745333659E-2</v>
      </c>
      <c r="Q84" s="2">
        <f t="shared" si="12"/>
        <v>40459.947890000003</v>
      </c>
    </row>
    <row r="85" spans="1:17">
      <c r="A85" s="33" t="s">
        <v>60</v>
      </c>
      <c r="B85" s="27" t="s">
        <v>38</v>
      </c>
      <c r="C85" s="28">
        <v>55478.447959999998</v>
      </c>
      <c r="D85" s="28">
        <v>1E-4</v>
      </c>
      <c r="E85" s="22">
        <f t="shared" ref="E85:E116" si="14">+(C85-C$7)/C$8</f>
        <v>14447.0148941567</v>
      </c>
      <c r="F85" s="22">
        <f t="shared" ref="F85:F116" si="15">ROUND(2*E85,0)/2</f>
        <v>14447</v>
      </c>
      <c r="G85">
        <f t="shared" ref="G85:G116" si="16">+C85-(C$7+F85*C$8)</f>
        <v>1.3387999999395106E-2</v>
      </c>
      <c r="K85">
        <f t="shared" si="13"/>
        <v>1.3387999999395106E-2</v>
      </c>
      <c r="O85">
        <f t="shared" ref="O85:O116" ca="1" si="17">+C$11+C$12*F85</f>
        <v>1.8056710745333659E-2</v>
      </c>
      <c r="Q85" s="2">
        <f t="shared" ref="Q85:Q116" si="18">+C85-15018.5</f>
        <v>40459.947959999998</v>
      </c>
    </row>
    <row r="86" spans="1:17">
      <c r="A86" s="33" t="s">
        <v>59</v>
      </c>
      <c r="B86" s="27" t="s">
        <v>38</v>
      </c>
      <c r="C86" s="28">
        <v>55538.671999999999</v>
      </c>
      <c r="D86" s="28">
        <v>8.0000000000000004E-4</v>
      </c>
      <c r="E86" s="22">
        <f t="shared" si="14"/>
        <v>14514.014168806374</v>
      </c>
      <c r="F86" s="22">
        <f t="shared" si="15"/>
        <v>14514</v>
      </c>
      <c r="G86">
        <f t="shared" si="16"/>
        <v>1.2735999996948522E-2</v>
      </c>
      <c r="K86">
        <f t="shared" si="13"/>
        <v>1.2735999996948522E-2</v>
      </c>
      <c r="O86">
        <f t="shared" ca="1" si="17"/>
        <v>1.7612413596769044E-2</v>
      </c>
      <c r="Q86" s="2">
        <f t="shared" si="18"/>
        <v>40520.171999999999</v>
      </c>
    </row>
    <row r="87" spans="1:17">
      <c r="A87" s="29" t="s">
        <v>59</v>
      </c>
      <c r="B87" s="30" t="s">
        <v>38</v>
      </c>
      <c r="C87" s="29">
        <v>55538.671999999999</v>
      </c>
      <c r="D87" s="29">
        <v>8.0000000000000004E-4</v>
      </c>
      <c r="E87" s="22">
        <f t="shared" si="14"/>
        <v>14514.014168806374</v>
      </c>
      <c r="F87" s="22">
        <f t="shared" si="15"/>
        <v>14514</v>
      </c>
      <c r="G87">
        <f t="shared" si="16"/>
        <v>1.2735999996948522E-2</v>
      </c>
      <c r="K87">
        <f t="shared" si="13"/>
        <v>1.2735999996948522E-2</v>
      </c>
      <c r="O87">
        <f t="shared" ca="1" si="17"/>
        <v>1.7612413596769044E-2</v>
      </c>
      <c r="Q87" s="2">
        <f t="shared" si="18"/>
        <v>40520.171999999999</v>
      </c>
    </row>
    <row r="88" spans="1:17">
      <c r="A88" s="34" t="s">
        <v>70</v>
      </c>
      <c r="B88" s="38"/>
      <c r="C88" s="34">
        <v>55835.30012</v>
      </c>
      <c r="D88" s="34" t="s">
        <v>71</v>
      </c>
      <c r="E88" s="22">
        <f t="shared" si="14"/>
        <v>14844.013100805896</v>
      </c>
      <c r="F88" s="22">
        <f t="shared" si="15"/>
        <v>14844</v>
      </c>
      <c r="G88">
        <f t="shared" si="16"/>
        <v>1.1775999999372289E-2</v>
      </c>
      <c r="K88">
        <f t="shared" si="13"/>
        <v>1.1775999999372289E-2</v>
      </c>
      <c r="O88">
        <f t="shared" ca="1" si="17"/>
        <v>1.5424084357570145E-2</v>
      </c>
      <c r="Q88" s="2">
        <f t="shared" si="18"/>
        <v>40816.80012</v>
      </c>
    </row>
    <row r="89" spans="1:17">
      <c r="A89" s="33" t="s">
        <v>67</v>
      </c>
      <c r="B89" s="27" t="s">
        <v>38</v>
      </c>
      <c r="C89" s="28">
        <v>55835.300139999999</v>
      </c>
      <c r="D89" s="28">
        <v>1E-4</v>
      </c>
      <c r="E89" s="22">
        <f t="shared" si="14"/>
        <v>14844.013123055905</v>
      </c>
      <c r="F89" s="22">
        <f t="shared" si="15"/>
        <v>14844</v>
      </c>
      <c r="G89">
        <f t="shared" si="16"/>
        <v>1.1795999998867046E-2</v>
      </c>
      <c r="K89">
        <f t="shared" si="13"/>
        <v>1.1795999998867046E-2</v>
      </c>
      <c r="O89">
        <f t="shared" ca="1" si="17"/>
        <v>1.5424084357570145E-2</v>
      </c>
      <c r="Q89" s="2">
        <f t="shared" si="18"/>
        <v>40816.800139999999</v>
      </c>
    </row>
    <row r="90" spans="1:17">
      <c r="A90" s="33" t="s">
        <v>67</v>
      </c>
      <c r="B90" s="27" t="s">
        <v>38</v>
      </c>
      <c r="C90" s="28">
        <v>55835.300210000001</v>
      </c>
      <c r="D90" s="28">
        <v>1E-4</v>
      </c>
      <c r="E90" s="22">
        <f t="shared" si="14"/>
        <v>14844.013200930942</v>
      </c>
      <c r="F90" s="22">
        <f t="shared" si="15"/>
        <v>14844</v>
      </c>
      <c r="G90">
        <f t="shared" si="16"/>
        <v>1.1866000000736676E-2</v>
      </c>
      <c r="K90">
        <f t="shared" si="13"/>
        <v>1.1866000000736676E-2</v>
      </c>
      <c r="O90">
        <f t="shared" ca="1" si="17"/>
        <v>1.5424084357570145E-2</v>
      </c>
      <c r="Q90" s="2">
        <f t="shared" si="18"/>
        <v>40816.800210000001</v>
      </c>
    </row>
    <row r="91" spans="1:17">
      <c r="A91" s="33" t="s">
        <v>67</v>
      </c>
      <c r="B91" s="27" t="s">
        <v>38</v>
      </c>
      <c r="C91" s="28">
        <v>55835.3004</v>
      </c>
      <c r="D91" s="28">
        <v>1E-4</v>
      </c>
      <c r="E91" s="22">
        <f t="shared" si="14"/>
        <v>14844.013412306036</v>
      </c>
      <c r="F91" s="22">
        <f t="shared" si="15"/>
        <v>14844</v>
      </c>
      <c r="G91">
        <f t="shared" si="16"/>
        <v>1.2055999999574851E-2</v>
      </c>
      <c r="K91">
        <f t="shared" si="13"/>
        <v>1.2055999999574851E-2</v>
      </c>
      <c r="O91">
        <f t="shared" ca="1" si="17"/>
        <v>1.5424084357570145E-2</v>
      </c>
      <c r="Q91" s="2">
        <f t="shared" si="18"/>
        <v>40816.8004</v>
      </c>
    </row>
    <row r="92" spans="1:17">
      <c r="A92" s="29" t="s">
        <v>62</v>
      </c>
      <c r="B92" s="30" t="s">
        <v>38</v>
      </c>
      <c r="C92" s="29">
        <v>55847.8848</v>
      </c>
      <c r="D92" s="29">
        <v>1E-4</v>
      </c>
      <c r="E92" s="22">
        <f t="shared" si="14"/>
        <v>14858.013563606104</v>
      </c>
      <c r="F92" s="22">
        <f t="shared" si="15"/>
        <v>14858</v>
      </c>
      <c r="G92">
        <f t="shared" si="16"/>
        <v>1.2192000001959968E-2</v>
      </c>
      <c r="K92">
        <f t="shared" si="13"/>
        <v>1.2192000001959968E-2</v>
      </c>
      <c r="O92">
        <f t="shared" ca="1" si="17"/>
        <v>1.5331246147422317E-2</v>
      </c>
      <c r="Q92" s="2">
        <f t="shared" si="18"/>
        <v>40829.3848</v>
      </c>
    </row>
    <row r="93" spans="1:17">
      <c r="A93" s="52" t="s">
        <v>325</v>
      </c>
      <c r="B93" s="53" t="s">
        <v>38</v>
      </c>
      <c r="C93" s="52">
        <v>55859.570699999997</v>
      </c>
      <c r="D93" s="28"/>
      <c r="E93" s="22">
        <f t="shared" si="14"/>
        <v>14871.014133206356</v>
      </c>
      <c r="F93" s="22">
        <f t="shared" si="15"/>
        <v>14871</v>
      </c>
      <c r="G93">
        <f t="shared" si="16"/>
        <v>1.2703999993391335E-2</v>
      </c>
      <c r="K93">
        <f t="shared" si="13"/>
        <v>1.2703999993391335E-2</v>
      </c>
      <c r="O93">
        <f t="shared" ca="1" si="17"/>
        <v>1.524503923799933E-2</v>
      </c>
      <c r="Q93" s="2">
        <f t="shared" si="18"/>
        <v>40841.070699999997</v>
      </c>
    </row>
    <row r="94" spans="1:17">
      <c r="A94" s="52" t="s">
        <v>325</v>
      </c>
      <c r="B94" s="53" t="s">
        <v>38</v>
      </c>
      <c r="C94" s="52">
        <v>55879.345500000003</v>
      </c>
      <c r="D94" s="28"/>
      <c r="E94" s="22">
        <f t="shared" si="14"/>
        <v>14893.013608106128</v>
      </c>
      <c r="F94" s="22">
        <f t="shared" si="15"/>
        <v>14893</v>
      </c>
      <c r="G94">
        <f t="shared" si="16"/>
        <v>1.2232000000949483E-2</v>
      </c>
      <c r="K94">
        <f t="shared" si="13"/>
        <v>1.2232000000949483E-2</v>
      </c>
      <c r="O94">
        <f t="shared" ca="1" si="17"/>
        <v>1.5099150622052734E-2</v>
      </c>
      <c r="Q94" s="2">
        <f t="shared" si="18"/>
        <v>40860.845500000003</v>
      </c>
    </row>
    <row r="95" spans="1:17">
      <c r="A95" s="33" t="s">
        <v>67</v>
      </c>
      <c r="B95" s="27" t="s">
        <v>47</v>
      </c>
      <c r="C95" s="28">
        <v>56175.523670000002</v>
      </c>
      <c r="D95" s="28">
        <v>6.9999999999999999E-4</v>
      </c>
      <c r="E95" s="22">
        <f t="shared" si="14"/>
        <v>15222.511970505389</v>
      </c>
      <c r="F95" s="22">
        <f t="shared" si="15"/>
        <v>15222.5</v>
      </c>
      <c r="G95">
        <f t="shared" si="16"/>
        <v>1.0760000004665926E-2</v>
      </c>
      <c r="K95">
        <f t="shared" si="13"/>
        <v>1.0760000004665926E-2</v>
      </c>
      <c r="O95">
        <f t="shared" ca="1" si="17"/>
        <v>1.2914137033216269E-2</v>
      </c>
      <c r="Q95" s="2">
        <f t="shared" si="18"/>
        <v>41157.023670000002</v>
      </c>
    </row>
    <row r="96" spans="1:17">
      <c r="A96" s="33" t="s">
        <v>67</v>
      </c>
      <c r="B96" s="27" t="s">
        <v>47</v>
      </c>
      <c r="C96" s="28">
        <v>56175.524089999999</v>
      </c>
      <c r="D96" s="28">
        <v>5.9999999999999995E-4</v>
      </c>
      <c r="E96" s="22">
        <f t="shared" si="14"/>
        <v>15222.512437755597</v>
      </c>
      <c r="F96" s="22">
        <f t="shared" si="15"/>
        <v>15222.5</v>
      </c>
      <c r="G96">
        <f t="shared" si="16"/>
        <v>1.1180000001331791E-2</v>
      </c>
      <c r="K96">
        <f t="shared" si="13"/>
        <v>1.1180000001331791E-2</v>
      </c>
      <c r="O96">
        <f t="shared" ca="1" si="17"/>
        <v>1.2914137033216269E-2</v>
      </c>
      <c r="Q96" s="2">
        <f t="shared" si="18"/>
        <v>41157.024089999999</v>
      </c>
    </row>
    <row r="97" spans="1:21">
      <c r="A97" s="33" t="s">
        <v>67</v>
      </c>
      <c r="B97" s="27" t="s">
        <v>47</v>
      </c>
      <c r="C97" s="28">
        <v>56175.525930000003</v>
      </c>
      <c r="D97" s="28">
        <v>1E-3</v>
      </c>
      <c r="E97" s="22">
        <f t="shared" si="14"/>
        <v>15222.514484756523</v>
      </c>
      <c r="F97" s="22">
        <f t="shared" si="15"/>
        <v>15222.5</v>
      </c>
      <c r="G97">
        <f t="shared" si="16"/>
        <v>1.3020000005781185E-2</v>
      </c>
      <c r="K97">
        <f t="shared" si="13"/>
        <v>1.3020000005781185E-2</v>
      </c>
      <c r="O97">
        <f t="shared" ca="1" si="17"/>
        <v>1.2914137033216269E-2</v>
      </c>
      <c r="Q97" s="2">
        <f t="shared" si="18"/>
        <v>41157.025930000003</v>
      </c>
    </row>
    <row r="98" spans="1:21">
      <c r="A98" s="28" t="s">
        <v>72</v>
      </c>
      <c r="B98" s="27" t="s">
        <v>38</v>
      </c>
      <c r="C98" s="55">
        <v>56180.30401</v>
      </c>
      <c r="D98" s="28">
        <v>2.9999999999999997E-4</v>
      </c>
      <c r="E98" s="22">
        <f t="shared" si="14"/>
        <v>15227.830101148546</v>
      </c>
      <c r="F98" s="22">
        <f t="shared" si="15"/>
        <v>15228</v>
      </c>
      <c r="O98">
        <f t="shared" ca="1" si="17"/>
        <v>1.2877664879229617E-2</v>
      </c>
      <c r="Q98" s="2">
        <f t="shared" si="18"/>
        <v>41161.80401</v>
      </c>
      <c r="U98">
        <f>+C98-(C$7+F98*C$8)</f>
        <v>-0.15271799999754876</v>
      </c>
    </row>
    <row r="99" spans="1:21">
      <c r="A99" s="28" t="s">
        <v>72</v>
      </c>
      <c r="B99" s="27" t="s">
        <v>38</v>
      </c>
      <c r="C99" s="55">
        <v>56180.304980000001</v>
      </c>
      <c r="D99" s="28">
        <v>5.9999999999999995E-4</v>
      </c>
      <c r="E99" s="22">
        <f t="shared" si="14"/>
        <v>15227.831180274032</v>
      </c>
      <c r="F99" s="22">
        <f t="shared" si="15"/>
        <v>15228</v>
      </c>
      <c r="O99">
        <f t="shared" ca="1" si="17"/>
        <v>1.2877664879229617E-2</v>
      </c>
      <c r="Q99" s="2">
        <f t="shared" si="18"/>
        <v>41161.804980000001</v>
      </c>
      <c r="U99">
        <f>+C99-(C$7+F99*C$8)</f>
        <v>-0.15174799999658717</v>
      </c>
    </row>
    <row r="100" spans="1:21">
      <c r="A100" s="28" t="s">
        <v>72</v>
      </c>
      <c r="B100" s="27" t="s">
        <v>47</v>
      </c>
      <c r="C100" s="55">
        <v>56180.49063</v>
      </c>
      <c r="D100" s="28">
        <v>2.9999999999999997E-4</v>
      </c>
      <c r="E100" s="22">
        <f t="shared" si="14"/>
        <v>15228.037715991974</v>
      </c>
      <c r="F100" s="22">
        <f t="shared" si="15"/>
        <v>15228</v>
      </c>
      <c r="G100">
        <f t="shared" ref="G100:G130" si="19">+C100-(C$7+F100*C$8)</f>
        <v>3.3902000002854038E-2</v>
      </c>
      <c r="K100">
        <f t="shared" ref="K100:K106" si="20">G100</f>
        <v>3.3902000002854038E-2</v>
      </c>
      <c r="O100">
        <f t="shared" ca="1" si="17"/>
        <v>1.2877664879229617E-2</v>
      </c>
      <c r="Q100" s="2">
        <f t="shared" si="18"/>
        <v>41161.99063</v>
      </c>
    </row>
    <row r="101" spans="1:21">
      <c r="A101" s="28" t="s">
        <v>72</v>
      </c>
      <c r="B101" s="27" t="s">
        <v>47</v>
      </c>
      <c r="C101" s="55">
        <v>56180.491849999999</v>
      </c>
      <c r="D101" s="28">
        <v>8.0000000000000004E-4</v>
      </c>
      <c r="E101" s="22">
        <f t="shared" si="14"/>
        <v>15228.039073242582</v>
      </c>
      <c r="F101" s="22">
        <f t="shared" si="15"/>
        <v>15228</v>
      </c>
      <c r="G101">
        <f t="shared" si="19"/>
        <v>3.5122000001138076E-2</v>
      </c>
      <c r="K101">
        <f t="shared" si="20"/>
        <v>3.5122000001138076E-2</v>
      </c>
      <c r="O101">
        <f t="shared" ca="1" si="17"/>
        <v>1.2877664879229617E-2</v>
      </c>
      <c r="Q101" s="2">
        <f t="shared" si="18"/>
        <v>41161.991849999999</v>
      </c>
    </row>
    <row r="102" spans="1:21">
      <c r="A102" s="33" t="s">
        <v>66</v>
      </c>
      <c r="B102" s="27" t="s">
        <v>38</v>
      </c>
      <c r="C102" s="28">
        <v>56203.840400000001</v>
      </c>
      <c r="D102" s="28">
        <v>4.0000000000000002E-4</v>
      </c>
      <c r="E102" s="22">
        <f t="shared" si="14"/>
        <v>15254.014346806458</v>
      </c>
      <c r="F102" s="22">
        <f t="shared" si="15"/>
        <v>15254</v>
      </c>
      <c r="G102">
        <f t="shared" si="19"/>
        <v>1.2896000000182539E-2</v>
      </c>
      <c r="K102">
        <f t="shared" si="20"/>
        <v>1.2896000000182539E-2</v>
      </c>
      <c r="O102">
        <f t="shared" ca="1" si="17"/>
        <v>1.2705251060383643E-2</v>
      </c>
      <c r="Q102" s="2">
        <f t="shared" si="18"/>
        <v>41185.340400000001</v>
      </c>
    </row>
    <row r="103" spans="1:21">
      <c r="A103" s="33" t="s">
        <v>67</v>
      </c>
      <c r="B103" s="27" t="s">
        <v>38</v>
      </c>
      <c r="C103" s="28">
        <v>56252.377719999997</v>
      </c>
      <c r="D103" s="28">
        <v>1E-4</v>
      </c>
      <c r="E103" s="22">
        <f t="shared" si="14"/>
        <v>15308.01213960546</v>
      </c>
      <c r="F103" s="22">
        <f t="shared" si="15"/>
        <v>15308</v>
      </c>
      <c r="G103">
        <f t="shared" si="19"/>
        <v>1.09119999979157E-2</v>
      </c>
      <c r="K103">
        <f t="shared" si="20"/>
        <v>1.09119999979157E-2</v>
      </c>
      <c r="O103">
        <f t="shared" ca="1" si="17"/>
        <v>1.2347160821242015E-2</v>
      </c>
      <c r="Q103" s="2">
        <f t="shared" si="18"/>
        <v>41233.877719999997</v>
      </c>
    </row>
    <row r="104" spans="1:21">
      <c r="A104" s="33" t="s">
        <v>67</v>
      </c>
      <c r="B104" s="27" t="s">
        <v>38</v>
      </c>
      <c r="C104" s="28">
        <v>56252.37775</v>
      </c>
      <c r="D104" s="28">
        <v>1E-4</v>
      </c>
      <c r="E104" s="22">
        <f t="shared" si="14"/>
        <v>15308.012172980478</v>
      </c>
      <c r="F104" s="22">
        <f t="shared" si="15"/>
        <v>15308</v>
      </c>
      <c r="G104">
        <f t="shared" si="19"/>
        <v>1.0942000000795815E-2</v>
      </c>
      <c r="K104">
        <f t="shared" si="20"/>
        <v>1.0942000000795815E-2</v>
      </c>
      <c r="O104">
        <f t="shared" ca="1" si="17"/>
        <v>1.2347160821242015E-2</v>
      </c>
      <c r="Q104" s="2">
        <f t="shared" si="18"/>
        <v>41233.87775</v>
      </c>
    </row>
    <row r="105" spans="1:21">
      <c r="A105" s="33" t="s">
        <v>67</v>
      </c>
      <c r="B105" s="27" t="s">
        <v>38</v>
      </c>
      <c r="C105" s="28">
        <v>56252.377769999999</v>
      </c>
      <c r="D105" s="28">
        <v>2.0000000000000001E-4</v>
      </c>
      <c r="E105" s="22">
        <f t="shared" si="14"/>
        <v>15308.012195230487</v>
      </c>
      <c r="F105" s="22">
        <f t="shared" si="15"/>
        <v>15308</v>
      </c>
      <c r="G105">
        <f t="shared" si="19"/>
        <v>1.0962000000290573E-2</v>
      </c>
      <c r="K105">
        <f t="shared" si="20"/>
        <v>1.0962000000290573E-2</v>
      </c>
      <c r="O105">
        <f t="shared" ca="1" si="17"/>
        <v>1.2347160821242015E-2</v>
      </c>
      <c r="Q105" s="2">
        <f t="shared" si="18"/>
        <v>41233.877769999999</v>
      </c>
    </row>
    <row r="106" spans="1:21">
      <c r="A106" s="33" t="s">
        <v>67</v>
      </c>
      <c r="B106" s="27" t="s">
        <v>47</v>
      </c>
      <c r="C106" s="28">
        <v>56540.466139999997</v>
      </c>
      <c r="D106" s="28">
        <v>5.0000000000000001E-4</v>
      </c>
      <c r="E106" s="22">
        <f t="shared" si="14"/>
        <v>15628.51065107979</v>
      </c>
      <c r="F106" s="22">
        <f t="shared" si="15"/>
        <v>15628.5</v>
      </c>
      <c r="G106">
        <f t="shared" si="19"/>
        <v>9.5739999960642308E-3</v>
      </c>
      <c r="K106">
        <f t="shared" si="20"/>
        <v>9.5739999960642308E-3</v>
      </c>
      <c r="O106">
        <f t="shared" ca="1" si="17"/>
        <v>1.0221828938929145E-2</v>
      </c>
      <c r="Q106" s="2">
        <f t="shared" si="18"/>
        <v>41521.966139999997</v>
      </c>
    </row>
    <row r="107" spans="1:21">
      <c r="A107" s="35" t="s">
        <v>68</v>
      </c>
      <c r="B107" s="36" t="s">
        <v>38</v>
      </c>
      <c r="C107" s="28">
        <v>56540.477099999996</v>
      </c>
      <c r="D107" s="37">
        <v>1.4E-2</v>
      </c>
      <c r="E107" s="22">
        <f t="shared" si="14"/>
        <v>15628.522844085277</v>
      </c>
      <c r="F107" s="22">
        <f t="shared" si="15"/>
        <v>15628.5</v>
      </c>
      <c r="G107">
        <f t="shared" si="19"/>
        <v>2.0533999995677732E-2</v>
      </c>
      <c r="J107">
        <f>G107</f>
        <v>2.0533999995677732E-2</v>
      </c>
      <c r="O107">
        <f t="shared" ca="1" si="17"/>
        <v>1.0221828938929145E-2</v>
      </c>
      <c r="Q107" s="2">
        <f t="shared" si="18"/>
        <v>41521.977099999996</v>
      </c>
    </row>
    <row r="108" spans="1:21">
      <c r="A108" s="28" t="s">
        <v>72</v>
      </c>
      <c r="B108" s="27" t="s">
        <v>38</v>
      </c>
      <c r="C108" s="55">
        <v>56609.22956</v>
      </c>
      <c r="D108" s="28">
        <v>1E-4</v>
      </c>
      <c r="E108" s="22">
        <f t="shared" si="14"/>
        <v>15705.009990254495</v>
      </c>
      <c r="F108" s="22">
        <f t="shared" si="15"/>
        <v>15705</v>
      </c>
      <c r="G108">
        <f t="shared" si="19"/>
        <v>8.979999998700805E-3</v>
      </c>
      <c r="K108">
        <f t="shared" ref="K108:K130" si="21">G108</f>
        <v>8.979999998700805E-3</v>
      </c>
      <c r="O108">
        <f t="shared" ca="1" si="17"/>
        <v>9.7145344334785E-3</v>
      </c>
      <c r="Q108" s="2">
        <f t="shared" si="18"/>
        <v>41590.72956</v>
      </c>
    </row>
    <row r="109" spans="1:21">
      <c r="A109" s="28" t="s">
        <v>72</v>
      </c>
      <c r="B109" s="27" t="s">
        <v>38</v>
      </c>
      <c r="C109" s="55">
        <v>56609.229740000002</v>
      </c>
      <c r="D109" s="28">
        <v>1E-4</v>
      </c>
      <c r="E109" s="22">
        <f t="shared" si="14"/>
        <v>15705.010190504589</v>
      </c>
      <c r="F109" s="22">
        <f t="shared" si="15"/>
        <v>15705</v>
      </c>
      <c r="G109">
        <f t="shared" si="19"/>
        <v>9.1600000014295802E-3</v>
      </c>
      <c r="K109">
        <f t="shared" si="21"/>
        <v>9.1600000014295802E-3</v>
      </c>
      <c r="O109">
        <f t="shared" ca="1" si="17"/>
        <v>9.7145344334785E-3</v>
      </c>
      <c r="Q109" s="2">
        <f t="shared" si="18"/>
        <v>41590.729740000002</v>
      </c>
    </row>
    <row r="110" spans="1:21">
      <c r="A110" s="28" t="s">
        <v>72</v>
      </c>
      <c r="B110" s="27" t="s">
        <v>38</v>
      </c>
      <c r="C110" s="55">
        <v>56609.229749999999</v>
      </c>
      <c r="D110" s="28">
        <v>2.0000000000000001E-4</v>
      </c>
      <c r="E110" s="22">
        <f t="shared" si="14"/>
        <v>15705.01020162959</v>
      </c>
      <c r="F110" s="22">
        <f t="shared" si="15"/>
        <v>15705</v>
      </c>
      <c r="G110">
        <f t="shared" si="19"/>
        <v>9.1699999975389801E-3</v>
      </c>
      <c r="K110">
        <f t="shared" si="21"/>
        <v>9.1699999975389801E-3</v>
      </c>
      <c r="O110">
        <f t="shared" ca="1" si="17"/>
        <v>9.7145344334785E-3</v>
      </c>
      <c r="Q110" s="2">
        <f t="shared" si="18"/>
        <v>41590.729749999999</v>
      </c>
    </row>
    <row r="111" spans="1:21">
      <c r="A111" s="28" t="s">
        <v>72</v>
      </c>
      <c r="B111" s="27" t="s">
        <v>47</v>
      </c>
      <c r="C111" s="55">
        <v>56693.276210000004</v>
      </c>
      <c r="D111" s="28">
        <v>2.9999999999999997E-4</v>
      </c>
      <c r="E111" s="22">
        <f t="shared" si="14"/>
        <v>15798.511930455374</v>
      </c>
      <c r="F111" s="22">
        <f t="shared" si="15"/>
        <v>15798.5</v>
      </c>
      <c r="G111">
        <f t="shared" si="19"/>
        <v>1.0723999999754597E-2</v>
      </c>
      <c r="K111">
        <f t="shared" si="21"/>
        <v>1.0723999999754597E-2</v>
      </c>
      <c r="O111">
        <f t="shared" ca="1" si="17"/>
        <v>9.0945078157054771E-3</v>
      </c>
      <c r="Q111" s="2">
        <f t="shared" si="18"/>
        <v>41674.776210000004</v>
      </c>
    </row>
    <row r="112" spans="1:21">
      <c r="A112" s="28" t="s">
        <v>72</v>
      </c>
      <c r="B112" s="27" t="s">
        <v>47</v>
      </c>
      <c r="C112" s="55">
        <v>56693.276810000003</v>
      </c>
      <c r="D112" s="28">
        <v>2.9999999999999997E-4</v>
      </c>
      <c r="E112" s="22">
        <f t="shared" si="14"/>
        <v>15798.512597955672</v>
      </c>
      <c r="F112" s="22">
        <f t="shared" si="15"/>
        <v>15798.5</v>
      </c>
      <c r="G112">
        <f t="shared" si="19"/>
        <v>1.1323999999149237E-2</v>
      </c>
      <c r="K112">
        <f t="shared" si="21"/>
        <v>1.1323999999149237E-2</v>
      </c>
      <c r="O112">
        <f t="shared" ca="1" si="17"/>
        <v>9.0945078157054771E-3</v>
      </c>
      <c r="Q112" s="2">
        <f t="shared" si="18"/>
        <v>41674.776810000003</v>
      </c>
    </row>
    <row r="113" spans="1:17">
      <c r="A113" s="28" t="s">
        <v>72</v>
      </c>
      <c r="B113" s="27" t="s">
        <v>47</v>
      </c>
      <c r="C113" s="55">
        <v>56693.277589999998</v>
      </c>
      <c r="D113" s="28">
        <v>8.0000000000000004E-4</v>
      </c>
      <c r="E113" s="22">
        <f t="shared" si="14"/>
        <v>15798.513465706057</v>
      </c>
      <c r="F113" s="22">
        <f t="shared" si="15"/>
        <v>15798.5</v>
      </c>
      <c r="G113">
        <f t="shared" si="19"/>
        <v>1.2103999993996695E-2</v>
      </c>
      <c r="K113">
        <f t="shared" si="21"/>
        <v>1.2103999993996695E-2</v>
      </c>
      <c r="O113">
        <f t="shared" ca="1" si="17"/>
        <v>9.0945078157054771E-3</v>
      </c>
      <c r="Q113" s="2">
        <f t="shared" si="18"/>
        <v>41674.777589999998</v>
      </c>
    </row>
    <row r="114" spans="1:17">
      <c r="A114" s="59" t="s">
        <v>356</v>
      </c>
      <c r="B114" s="60" t="s">
        <v>38</v>
      </c>
      <c r="C114" s="61">
        <v>56917.542780000003</v>
      </c>
      <c r="D114" s="61">
        <v>2.0000000000000001E-4</v>
      </c>
      <c r="E114" s="22">
        <f t="shared" si="14"/>
        <v>16048.008601853875</v>
      </c>
      <c r="F114" s="22">
        <f t="shared" si="15"/>
        <v>16048</v>
      </c>
      <c r="G114">
        <f t="shared" si="19"/>
        <v>7.7320000054896809E-3</v>
      </c>
      <c r="K114">
        <f t="shared" si="21"/>
        <v>7.7320000054896809E-3</v>
      </c>
      <c r="O114">
        <f t="shared" ca="1" si="17"/>
        <v>7.4399982848566137E-3</v>
      </c>
      <c r="Q114" s="2">
        <f t="shared" si="18"/>
        <v>41899.042780000003</v>
      </c>
    </row>
    <row r="115" spans="1:17">
      <c r="A115" s="59" t="s">
        <v>356</v>
      </c>
      <c r="B115" s="60" t="s">
        <v>38</v>
      </c>
      <c r="C115" s="61">
        <v>56917.542800000003</v>
      </c>
      <c r="D115" s="61">
        <v>1E-4</v>
      </c>
      <c r="E115" s="22">
        <f t="shared" si="14"/>
        <v>16048.008624103884</v>
      </c>
      <c r="F115" s="22">
        <f t="shared" si="15"/>
        <v>16048</v>
      </c>
      <c r="G115">
        <f t="shared" si="19"/>
        <v>7.7520000049844384E-3</v>
      </c>
      <c r="K115">
        <f t="shared" si="21"/>
        <v>7.7520000049844384E-3</v>
      </c>
      <c r="O115">
        <f t="shared" ca="1" si="17"/>
        <v>7.4399982848566137E-3</v>
      </c>
      <c r="Q115" s="2">
        <f t="shared" si="18"/>
        <v>41899.042800000003</v>
      </c>
    </row>
    <row r="116" spans="1:17">
      <c r="A116" s="59" t="s">
        <v>356</v>
      </c>
      <c r="B116" s="60" t="s">
        <v>38</v>
      </c>
      <c r="C116" s="61">
        <v>56917.542869999997</v>
      </c>
      <c r="D116" s="61">
        <v>1E-4</v>
      </c>
      <c r="E116" s="22">
        <f t="shared" si="14"/>
        <v>16048.008701978913</v>
      </c>
      <c r="F116" s="22">
        <f t="shared" si="15"/>
        <v>16048</v>
      </c>
      <c r="G116">
        <f t="shared" si="19"/>
        <v>7.8219999995781109E-3</v>
      </c>
      <c r="K116">
        <f t="shared" si="21"/>
        <v>7.8219999995781109E-3</v>
      </c>
      <c r="O116">
        <f t="shared" ca="1" si="17"/>
        <v>7.4399982848566137E-3</v>
      </c>
      <c r="Q116" s="2">
        <f t="shared" si="18"/>
        <v>41899.042869999997</v>
      </c>
    </row>
    <row r="117" spans="1:17">
      <c r="A117" s="56" t="s">
        <v>355</v>
      </c>
      <c r="B117" s="57" t="s">
        <v>38</v>
      </c>
      <c r="C117" s="58">
        <v>57260.464699999997</v>
      </c>
      <c r="D117" s="58">
        <v>5.5999999999999999E-3</v>
      </c>
      <c r="E117" s="22">
        <f t="shared" ref="E117:E130" si="22">+(C117-C$7)/C$8</f>
        <v>16429.50940952923</v>
      </c>
      <c r="F117" s="22">
        <f t="shared" ref="F117:F148" si="23">ROUND(2*E117,0)/2</f>
        <v>16429.5</v>
      </c>
      <c r="G117">
        <f t="shared" si="19"/>
        <v>8.4579999966081232E-3</v>
      </c>
      <c r="K117">
        <f t="shared" si="21"/>
        <v>8.4579999966081232E-3</v>
      </c>
      <c r="O117">
        <f t="shared" ref="O117:O130" ca="1" si="24">+C$11+C$12*F117</f>
        <v>4.9101570583282017E-3</v>
      </c>
      <c r="Q117" s="2">
        <f t="shared" ref="Q117:Q130" si="25">+C117-15018.5</f>
        <v>42241.964699999997</v>
      </c>
    </row>
    <row r="118" spans="1:17" s="68" customFormat="1" ht="12" customHeight="1">
      <c r="A118" s="56" t="s">
        <v>355</v>
      </c>
      <c r="B118" s="57" t="s">
        <v>38</v>
      </c>
      <c r="C118" s="58">
        <v>57265.408100000001</v>
      </c>
      <c r="D118" s="58">
        <v>2.0000000000000001E-4</v>
      </c>
      <c r="E118" s="67">
        <f t="shared" si="22"/>
        <v>16435.008944504025</v>
      </c>
      <c r="F118" s="67">
        <f t="shared" si="23"/>
        <v>16435</v>
      </c>
      <c r="G118" s="68">
        <f t="shared" si="19"/>
        <v>8.0400000006193295E-3</v>
      </c>
      <c r="K118" s="68">
        <f t="shared" si="21"/>
        <v>8.0400000006193295E-3</v>
      </c>
      <c r="O118" s="68">
        <f t="shared" ca="1" si="24"/>
        <v>4.8736849043415492E-3</v>
      </c>
      <c r="Q118" s="69">
        <f t="shared" si="25"/>
        <v>42246.908100000001</v>
      </c>
    </row>
    <row r="119" spans="1:17" s="68" customFormat="1" ht="12" customHeight="1">
      <c r="A119" s="59" t="s">
        <v>356</v>
      </c>
      <c r="B119" s="60" t="s">
        <v>47</v>
      </c>
      <c r="C119" s="61">
        <v>57624.512900000002</v>
      </c>
      <c r="D119" s="61">
        <v>5.9999999999999995E-4</v>
      </c>
      <c r="E119" s="67">
        <f t="shared" si="22"/>
        <v>16834.513214280949</v>
      </c>
      <c r="F119" s="67">
        <f t="shared" si="23"/>
        <v>16834.5</v>
      </c>
      <c r="G119" s="68">
        <f t="shared" si="19"/>
        <v>1.1878000004799105E-2</v>
      </c>
      <c r="K119" s="68">
        <f t="shared" si="21"/>
        <v>1.1878000004799105E-2</v>
      </c>
      <c r="O119" s="68">
        <f t="shared" ca="1" si="24"/>
        <v>2.2244802647659323E-3</v>
      </c>
      <c r="Q119" s="69">
        <f t="shared" si="25"/>
        <v>42606.012900000002</v>
      </c>
    </row>
    <row r="120" spans="1:17" s="68" customFormat="1" ht="12" customHeight="1">
      <c r="A120" s="59" t="s">
        <v>356</v>
      </c>
      <c r="B120" s="60" t="s">
        <v>47</v>
      </c>
      <c r="C120" s="61">
        <v>57624.513180000002</v>
      </c>
      <c r="D120" s="61">
        <v>6.9999999999999999E-4</v>
      </c>
      <c r="E120" s="67">
        <f t="shared" si="22"/>
        <v>16834.513525781087</v>
      </c>
      <c r="F120" s="67">
        <f t="shared" si="23"/>
        <v>16834.5</v>
      </c>
      <c r="G120" s="68">
        <f t="shared" si="19"/>
        <v>1.2158000005001668E-2</v>
      </c>
      <c r="K120" s="68">
        <f t="shared" si="21"/>
        <v>1.2158000005001668E-2</v>
      </c>
      <c r="O120" s="68">
        <f t="shared" ca="1" si="24"/>
        <v>2.2244802647659323E-3</v>
      </c>
      <c r="Q120" s="69">
        <f t="shared" si="25"/>
        <v>42606.013180000002</v>
      </c>
    </row>
    <row r="121" spans="1:17" s="68" customFormat="1" ht="12" customHeight="1">
      <c r="A121" s="59" t="s">
        <v>356</v>
      </c>
      <c r="B121" s="60" t="s">
        <v>47</v>
      </c>
      <c r="C121" s="61">
        <v>57624.51324</v>
      </c>
      <c r="D121" s="61">
        <v>5.9999999999999995E-4</v>
      </c>
      <c r="E121" s="67">
        <f t="shared" si="22"/>
        <v>16834.513592531119</v>
      </c>
      <c r="F121" s="67">
        <f t="shared" si="23"/>
        <v>16834.5</v>
      </c>
      <c r="G121" s="68">
        <f t="shared" si="19"/>
        <v>1.221800000348594E-2</v>
      </c>
      <c r="K121" s="68">
        <f t="shared" si="21"/>
        <v>1.221800000348594E-2</v>
      </c>
      <c r="O121" s="68">
        <f t="shared" ca="1" si="24"/>
        <v>2.2244802647659323E-3</v>
      </c>
      <c r="Q121" s="69">
        <f t="shared" si="25"/>
        <v>42606.01324</v>
      </c>
    </row>
    <row r="122" spans="1:17" s="68" customFormat="1" ht="12" customHeight="1">
      <c r="A122" s="59" t="s">
        <v>356</v>
      </c>
      <c r="B122" s="60" t="s">
        <v>38</v>
      </c>
      <c r="C122" s="61">
        <v>57657.317690000003</v>
      </c>
      <c r="D122" s="61">
        <v>1E-4</v>
      </c>
      <c r="E122" s="67">
        <f t="shared" si="22"/>
        <v>16871.008559578855</v>
      </c>
      <c r="F122" s="67">
        <f t="shared" si="23"/>
        <v>16871</v>
      </c>
      <c r="G122" s="68">
        <f t="shared" si="19"/>
        <v>7.6940000071772374E-3</v>
      </c>
      <c r="K122" s="68">
        <f t="shared" si="21"/>
        <v>7.6940000071772374E-3</v>
      </c>
      <c r="O122" s="68">
        <f t="shared" ca="1" si="24"/>
        <v>1.9824377883090744E-3</v>
      </c>
      <c r="Q122" s="69">
        <f t="shared" si="25"/>
        <v>42638.817690000003</v>
      </c>
    </row>
    <row r="123" spans="1:17" s="68" customFormat="1" ht="12" customHeight="1">
      <c r="A123" s="59" t="s">
        <v>356</v>
      </c>
      <c r="B123" s="60" t="s">
        <v>38</v>
      </c>
      <c r="C123" s="61">
        <v>57657.317900000002</v>
      </c>
      <c r="D123" s="61">
        <v>1E-4</v>
      </c>
      <c r="E123" s="67">
        <f t="shared" si="22"/>
        <v>16871.008793203961</v>
      </c>
      <c r="F123" s="67">
        <f t="shared" si="23"/>
        <v>16871</v>
      </c>
      <c r="G123" s="68">
        <f t="shared" si="19"/>
        <v>7.90400000551017E-3</v>
      </c>
      <c r="K123" s="68">
        <f t="shared" si="21"/>
        <v>7.90400000551017E-3</v>
      </c>
      <c r="O123" s="68">
        <f t="shared" ca="1" si="24"/>
        <v>1.9824377883090744E-3</v>
      </c>
      <c r="Q123" s="69">
        <f t="shared" si="25"/>
        <v>42638.817900000002</v>
      </c>
    </row>
    <row r="124" spans="1:17" s="68" customFormat="1" ht="12" customHeight="1">
      <c r="A124" s="59" t="s">
        <v>356</v>
      </c>
      <c r="B124" s="60" t="s">
        <v>38</v>
      </c>
      <c r="C124" s="61">
        <v>57657.318099999997</v>
      </c>
      <c r="D124" s="61">
        <v>1E-4</v>
      </c>
      <c r="E124" s="67">
        <f t="shared" si="22"/>
        <v>16871.009015704054</v>
      </c>
      <c r="F124" s="67">
        <f t="shared" si="23"/>
        <v>16871</v>
      </c>
      <c r="G124" s="68">
        <f t="shared" si="19"/>
        <v>8.104000000457745E-3</v>
      </c>
      <c r="K124" s="68">
        <f t="shared" si="21"/>
        <v>8.104000000457745E-3</v>
      </c>
      <c r="O124" s="68">
        <f t="shared" ca="1" si="24"/>
        <v>1.9824377883090744E-3</v>
      </c>
      <c r="Q124" s="69">
        <f t="shared" si="25"/>
        <v>42638.818099999997</v>
      </c>
    </row>
    <row r="125" spans="1:17" s="68" customFormat="1" ht="12" customHeight="1">
      <c r="A125" s="62" t="s">
        <v>357</v>
      </c>
      <c r="B125" s="63" t="s">
        <v>38</v>
      </c>
      <c r="C125" s="64">
        <v>57966.530119999778</v>
      </c>
      <c r="D125" s="64">
        <v>1E-4</v>
      </c>
      <c r="E125" s="67">
        <f t="shared" si="22"/>
        <v>17215.007542753148</v>
      </c>
      <c r="F125" s="67">
        <f t="shared" si="23"/>
        <v>17215</v>
      </c>
      <c r="G125" s="68">
        <f t="shared" si="19"/>
        <v>6.7799997777910903E-3</v>
      </c>
      <c r="K125" s="68">
        <f t="shared" si="21"/>
        <v>6.7799997777910903E-3</v>
      </c>
      <c r="O125" s="68">
        <f t="shared" ca="1" si="24"/>
        <v>-2.9872966103763887E-4</v>
      </c>
      <c r="Q125" s="69">
        <f t="shared" si="25"/>
        <v>42948.030119999778</v>
      </c>
    </row>
    <row r="126" spans="1:17" s="68" customFormat="1" ht="12" customHeight="1">
      <c r="A126" s="62" t="s">
        <v>357</v>
      </c>
      <c r="B126" s="63" t="s">
        <v>38</v>
      </c>
      <c r="C126" s="64">
        <v>57966.530209999997</v>
      </c>
      <c r="D126" s="64">
        <v>1E-4</v>
      </c>
      <c r="E126" s="67">
        <f t="shared" si="22"/>
        <v>17215.007642878438</v>
      </c>
      <c r="F126" s="67">
        <f t="shared" si="23"/>
        <v>17215</v>
      </c>
      <c r="G126" s="68">
        <f t="shared" si="19"/>
        <v>6.8699999974342063E-3</v>
      </c>
      <c r="K126" s="68">
        <f t="shared" si="21"/>
        <v>6.8699999974342063E-3</v>
      </c>
      <c r="O126" s="68">
        <f t="shared" ca="1" si="24"/>
        <v>-2.9872966103763887E-4</v>
      </c>
      <c r="Q126" s="69">
        <f t="shared" si="25"/>
        <v>42948.030209999997</v>
      </c>
    </row>
    <row r="127" spans="1:17" s="68" customFormat="1" ht="12" customHeight="1">
      <c r="A127" s="62" t="s">
        <v>357</v>
      </c>
      <c r="B127" s="63" t="s">
        <v>38</v>
      </c>
      <c r="C127" s="64">
        <v>57966.530280000065</v>
      </c>
      <c r="D127" s="64">
        <v>1E-4</v>
      </c>
      <c r="E127" s="67">
        <f t="shared" si="22"/>
        <v>17215.007720753547</v>
      </c>
      <c r="F127" s="67">
        <f t="shared" si="23"/>
        <v>17215</v>
      </c>
      <c r="G127" s="68">
        <f t="shared" si="19"/>
        <v>6.9400000647874549E-3</v>
      </c>
      <c r="K127" s="68">
        <f t="shared" si="21"/>
        <v>6.9400000647874549E-3</v>
      </c>
      <c r="O127" s="68">
        <f t="shared" ca="1" si="24"/>
        <v>-2.9872966103763887E-4</v>
      </c>
      <c r="Q127" s="69">
        <f t="shared" si="25"/>
        <v>42948.030280000065</v>
      </c>
    </row>
    <row r="128" spans="1:17" s="68" customFormat="1" ht="12" customHeight="1">
      <c r="A128" s="74" t="s">
        <v>360</v>
      </c>
      <c r="B128" s="75" t="s">
        <v>38</v>
      </c>
      <c r="C128" s="76">
        <v>59489.221799999941</v>
      </c>
      <c r="D128" s="23"/>
      <c r="E128" s="67">
        <f t="shared" si="22"/>
        <v>18909.002799051195</v>
      </c>
      <c r="F128" s="67">
        <f t="shared" si="23"/>
        <v>18909</v>
      </c>
      <c r="G128" s="68">
        <f t="shared" si="19"/>
        <v>2.51599994226126E-3</v>
      </c>
      <c r="K128" s="68">
        <f t="shared" si="21"/>
        <v>2.51599994226126E-3</v>
      </c>
      <c r="O128" s="68">
        <f t="shared" ca="1" si="24"/>
        <v>-1.1532153088925301E-2</v>
      </c>
      <c r="Q128" s="69">
        <f t="shared" si="25"/>
        <v>44470.721799999941</v>
      </c>
    </row>
    <row r="129" spans="1:21" s="68" customFormat="1" ht="12" customHeight="1">
      <c r="A129" s="70" t="s">
        <v>359</v>
      </c>
      <c r="B129" s="73" t="s">
        <v>38</v>
      </c>
      <c r="C129" s="76">
        <v>59579.459799999997</v>
      </c>
      <c r="D129" s="77">
        <v>3.5000000000000001E-3</v>
      </c>
      <c r="E129" s="67">
        <f t="shared" si="22"/>
        <v>19009.392619226677</v>
      </c>
      <c r="F129" s="67">
        <f t="shared" si="23"/>
        <v>19009.5</v>
      </c>
      <c r="G129" s="68">
        <f t="shared" si="19"/>
        <v>-9.6522000007098541E-2</v>
      </c>
      <c r="O129" s="68">
        <f t="shared" ca="1" si="24"/>
        <v>-1.2198598811772238E-2</v>
      </c>
      <c r="Q129" s="69">
        <f t="shared" si="25"/>
        <v>44560.959799999997</v>
      </c>
      <c r="U129" s="68">
        <f>G129</f>
        <v>-9.6522000007098541E-2</v>
      </c>
    </row>
    <row r="130" spans="1:21" s="68" customFormat="1" ht="12" customHeight="1">
      <c r="A130" s="65" t="s">
        <v>358</v>
      </c>
      <c r="B130" s="66" t="s">
        <v>38</v>
      </c>
      <c r="C130" s="78">
        <v>59857.7595</v>
      </c>
      <c r="D130" s="77">
        <v>2.9999999999999997E-4</v>
      </c>
      <c r="E130" s="67">
        <f t="shared" si="22"/>
        <v>19319.001174800531</v>
      </c>
      <c r="F130" s="67">
        <f t="shared" si="23"/>
        <v>19319</v>
      </c>
      <c r="G130" s="68">
        <f t="shared" si="19"/>
        <v>1.0560000009718351E-3</v>
      </c>
      <c r="K130" s="68">
        <f t="shared" si="21"/>
        <v>1.0560000009718351E-3</v>
      </c>
      <c r="O130" s="68">
        <f t="shared" ca="1" si="24"/>
        <v>-1.4250986386111802E-2</v>
      </c>
      <c r="Q130" s="69">
        <f t="shared" si="25"/>
        <v>44839.2595</v>
      </c>
    </row>
    <row r="131" spans="1:21" s="68" customFormat="1" ht="12" customHeight="1">
      <c r="A131" s="71"/>
      <c r="B131" s="72"/>
      <c r="C131" s="23"/>
      <c r="D131" s="23"/>
    </row>
    <row r="132" spans="1:21" s="68" customFormat="1" ht="12" customHeight="1">
      <c r="A132" s="71"/>
      <c r="B132" s="71"/>
      <c r="C132" s="23"/>
      <c r="D132" s="23"/>
    </row>
    <row r="133" spans="1:21" s="68" customFormat="1" ht="12" customHeight="1">
      <c r="A133" s="71"/>
      <c r="B133" s="71"/>
      <c r="C133" s="23"/>
      <c r="D133" s="23"/>
    </row>
    <row r="134" spans="1:21" s="68" customFormat="1" ht="12" customHeight="1">
      <c r="A134" s="71"/>
      <c r="B134" s="71"/>
      <c r="C134" s="23"/>
      <c r="D134" s="23"/>
    </row>
    <row r="135" spans="1:21" s="68" customFormat="1" ht="12" customHeight="1">
      <c r="A135" s="71"/>
      <c r="B135" s="71"/>
      <c r="C135" s="23"/>
      <c r="D135" s="23"/>
    </row>
    <row r="136" spans="1:21" s="68" customFormat="1" ht="12" customHeight="1">
      <c r="A136" s="71"/>
      <c r="B136" s="71"/>
      <c r="C136" s="23"/>
      <c r="D136" s="23"/>
    </row>
    <row r="137" spans="1:21" s="68" customFormat="1" ht="12" customHeight="1">
      <c r="A137" s="71"/>
      <c r="B137" s="71"/>
      <c r="C137" s="71"/>
      <c r="D137" s="71"/>
    </row>
    <row r="138" spans="1:21" s="68" customFormat="1" ht="12" customHeight="1">
      <c r="A138" s="71"/>
      <c r="B138" s="71"/>
      <c r="C138" s="71"/>
      <c r="D138" s="71"/>
    </row>
    <row r="139" spans="1:21" s="68" customFormat="1" ht="12" customHeight="1">
      <c r="A139" s="71"/>
      <c r="B139" s="71"/>
      <c r="C139" s="71"/>
      <c r="D139" s="71"/>
    </row>
    <row r="140" spans="1:21" s="68" customFormat="1" ht="12" customHeight="1">
      <c r="A140" s="71"/>
      <c r="B140" s="71"/>
      <c r="C140" s="71"/>
      <c r="D140" s="71"/>
    </row>
    <row r="141" spans="1:21">
      <c r="A141" s="26"/>
      <c r="B141" s="26"/>
      <c r="C141" s="26"/>
      <c r="D141" s="26"/>
    </row>
    <row r="142" spans="1:21">
      <c r="A142" s="26"/>
      <c r="B142" s="26"/>
      <c r="C142" s="26"/>
      <c r="D142" s="26"/>
    </row>
    <row r="143" spans="1:21">
      <c r="A143" s="26"/>
      <c r="B143" s="26"/>
      <c r="C143" s="26"/>
      <c r="D143" s="26"/>
    </row>
    <row r="144" spans="1:21">
      <c r="A144" s="26"/>
      <c r="B144" s="26"/>
      <c r="C144" s="26"/>
      <c r="D144" s="26"/>
    </row>
    <row r="145" spans="1:4">
      <c r="A145" s="26"/>
      <c r="B145" s="26"/>
      <c r="C145" s="26"/>
      <c r="D145" s="26"/>
    </row>
    <row r="146" spans="1:4">
      <c r="A146" s="26"/>
      <c r="B146" s="26"/>
      <c r="C146" s="26"/>
      <c r="D146" s="26"/>
    </row>
  </sheetData>
  <protectedRanges>
    <protectedRange sqref="A125:D127" name="Range1"/>
  </protectedRanges>
  <sortState xmlns:xlrd2="http://schemas.microsoft.com/office/spreadsheetml/2017/richdata2" ref="A21:U130">
    <sortCondition ref="C21:C130"/>
  </sortState>
  <phoneticPr fontId="0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49"/>
  <sheetViews>
    <sheetView workbookViewId="0">
      <selection activeCell="I37" sqref="I37"/>
    </sheetView>
  </sheetViews>
  <sheetFormatPr defaultColWidth="10.28515625" defaultRowHeight="12.75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4" ht="20.25">
      <c r="A1" s="1" t="s">
        <v>30</v>
      </c>
      <c r="C1" s="11" t="s">
        <v>35</v>
      </c>
    </row>
    <row r="2" spans="1:4">
      <c r="A2" t="s">
        <v>26</v>
      </c>
      <c r="B2" t="s">
        <v>31</v>
      </c>
      <c r="C2" s="18" t="s">
        <v>39</v>
      </c>
    </row>
    <row r="4" spans="1:4">
      <c r="A4" s="8" t="s">
        <v>0</v>
      </c>
      <c r="C4" s="3">
        <v>42492.373</v>
      </c>
      <c r="D4" s="4">
        <v>0.89887600000000001</v>
      </c>
    </row>
    <row r="6" spans="1:4">
      <c r="A6" s="8" t="s">
        <v>1</v>
      </c>
    </row>
    <row r="7" spans="1:4">
      <c r="A7" t="s">
        <v>2</v>
      </c>
      <c r="C7">
        <f>+C4</f>
        <v>42492.373</v>
      </c>
    </row>
    <row r="8" spans="1:4">
      <c r="A8" t="s">
        <v>3</v>
      </c>
      <c r="C8">
        <f>+D4</f>
        <v>0.89887600000000001</v>
      </c>
    </row>
    <row r="10" spans="1:4" ht="13.5" thickBot="1">
      <c r="C10" s="7" t="s">
        <v>21</v>
      </c>
      <c r="D10" s="7" t="s">
        <v>22</v>
      </c>
    </row>
    <row r="11" spans="1:4">
      <c r="A11" t="s">
        <v>16</v>
      </c>
      <c r="C11">
        <f>INTERCEPT(G21:G29,F21:F29)</f>
        <v>1.9996481262729467E-3</v>
      </c>
      <c r="D11" s="6"/>
    </row>
    <row r="12" spans="1:4">
      <c r="A12" t="s">
        <v>17</v>
      </c>
      <c r="C12">
        <f>SLOPE(G21:G29,F21:F29)</f>
        <v>1.2956365920389651E-6</v>
      </c>
      <c r="D12" s="6"/>
    </row>
    <row r="13" spans="1:4">
      <c r="A13" t="s">
        <v>20</v>
      </c>
      <c r="C13" s="6" t="s">
        <v>14</v>
      </c>
      <c r="D13" s="6"/>
    </row>
    <row r="14" spans="1:4">
      <c r="A14" t="s">
        <v>25</v>
      </c>
    </row>
    <row r="15" spans="1:4">
      <c r="A15" s="5" t="s">
        <v>18</v>
      </c>
      <c r="C15">
        <f>+C7+C11</f>
        <v>42492.374999648127</v>
      </c>
    </row>
    <row r="16" spans="1:4">
      <c r="A16" s="8" t="s">
        <v>4</v>
      </c>
      <c r="C16">
        <f>+C8+C12</f>
        <v>0.89887729563659202</v>
      </c>
    </row>
    <row r="17" spans="1:17" ht="13.5" thickBot="1"/>
    <row r="18" spans="1:17">
      <c r="A18" s="8" t="s">
        <v>5</v>
      </c>
      <c r="C18" s="3">
        <f>+C15</f>
        <v>42492.374999648127</v>
      </c>
      <c r="D18" s="4">
        <f>+C16</f>
        <v>0.89887729563659202</v>
      </c>
    </row>
    <row r="19" spans="1:17" ht="13.5" thickTop="1"/>
    <row r="20" spans="1:17" ht="13.5" thickBot="1">
      <c r="A20" s="7" t="s">
        <v>6</v>
      </c>
      <c r="B20" s="7" t="s">
        <v>7</v>
      </c>
      <c r="C20" s="7" t="s">
        <v>8</v>
      </c>
      <c r="D20" s="7" t="s">
        <v>13</v>
      </c>
      <c r="E20" s="7" t="s">
        <v>9</v>
      </c>
      <c r="F20" s="7" t="s">
        <v>10</v>
      </c>
      <c r="G20" s="7" t="s">
        <v>11</v>
      </c>
      <c r="H20" s="10" t="s">
        <v>12</v>
      </c>
      <c r="I20" s="10" t="s">
        <v>33</v>
      </c>
      <c r="J20" s="10" t="s">
        <v>41</v>
      </c>
      <c r="K20" s="10" t="s">
        <v>19</v>
      </c>
      <c r="L20" s="10" t="s">
        <v>27</v>
      </c>
      <c r="M20" s="10" t="s">
        <v>28</v>
      </c>
      <c r="N20" s="10" t="s">
        <v>29</v>
      </c>
      <c r="O20" s="10" t="s">
        <v>24</v>
      </c>
      <c r="P20" s="9" t="s">
        <v>23</v>
      </c>
      <c r="Q20" s="7" t="s">
        <v>15</v>
      </c>
    </row>
    <row r="21" spans="1:17">
      <c r="A21" t="s">
        <v>12</v>
      </c>
      <c r="B21" s="6"/>
      <c r="C21">
        <v>42492.373</v>
      </c>
      <c r="D21" s="6" t="s">
        <v>14</v>
      </c>
      <c r="E21">
        <f t="shared" ref="E21:E26" si="0">+(C21-C$7)/C$8</f>
        <v>0</v>
      </c>
      <c r="F21">
        <f t="shared" ref="F21:F27" si="1">ROUND(2*E21,0)/2</f>
        <v>0</v>
      </c>
      <c r="G21">
        <f t="shared" ref="G21:G26" si="2">+C21-(C$7+F21*C$8)</f>
        <v>0</v>
      </c>
      <c r="H21">
        <f>+G21</f>
        <v>0</v>
      </c>
      <c r="O21">
        <f t="shared" ref="O21:O26" si="3">+C$11+C$12*F21</f>
        <v>1.9996481262729467E-3</v>
      </c>
      <c r="Q21" s="2">
        <f t="shared" ref="Q21:Q26" si="4">+C21-15018.5</f>
        <v>27473.873</v>
      </c>
    </row>
    <row r="22" spans="1:17">
      <c r="A22" t="s">
        <v>34</v>
      </c>
      <c r="B22" s="6"/>
      <c r="C22">
        <v>50750.368000000002</v>
      </c>
      <c r="D22" s="6">
        <v>6.9999999999999999E-4</v>
      </c>
      <c r="E22">
        <f t="shared" si="0"/>
        <v>9187.0235716606094</v>
      </c>
      <c r="F22">
        <f t="shared" si="1"/>
        <v>9187</v>
      </c>
      <c r="G22">
        <f t="shared" si="2"/>
        <v>2.1187999998801388E-2</v>
      </c>
      <c r="I22">
        <f>G22</f>
        <v>2.1187999998801388E-2</v>
      </c>
      <c r="O22">
        <f t="shared" si="3"/>
        <v>1.3902661497334918E-2</v>
      </c>
      <c r="Q22" s="2">
        <f t="shared" si="4"/>
        <v>35731.868000000002</v>
      </c>
    </row>
    <row r="23" spans="1:17">
      <c r="A23" t="s">
        <v>32</v>
      </c>
      <c r="B23" s="17" t="s">
        <v>38</v>
      </c>
      <c r="C23">
        <v>51433.508199999997</v>
      </c>
      <c r="D23" s="6">
        <v>2.5000000000000001E-3</v>
      </c>
      <c r="E23">
        <f t="shared" si="0"/>
        <v>9947.0173861578205</v>
      </c>
      <c r="F23">
        <f t="shared" si="1"/>
        <v>9947</v>
      </c>
      <c r="G23">
        <f t="shared" si="2"/>
        <v>1.562799999373965E-2</v>
      </c>
      <c r="I23">
        <f>G23</f>
        <v>1.562799999373965E-2</v>
      </c>
      <c r="O23">
        <f t="shared" si="3"/>
        <v>1.4887345307284533E-2</v>
      </c>
      <c r="Q23" s="2">
        <f t="shared" si="4"/>
        <v>36415.008199999997</v>
      </c>
    </row>
    <row r="24" spans="1:17">
      <c r="A24" s="12" t="s">
        <v>36</v>
      </c>
      <c r="B24" s="13"/>
      <c r="C24" s="14">
        <v>51924.295100000003</v>
      </c>
      <c r="D24" s="6"/>
      <c r="E24">
        <f t="shared" si="0"/>
        <v>10493.018058108129</v>
      </c>
      <c r="F24">
        <f t="shared" si="1"/>
        <v>10493</v>
      </c>
      <c r="G24">
        <f t="shared" si="2"/>
        <v>1.6232000001764391E-2</v>
      </c>
      <c r="I24">
        <f>G24</f>
        <v>1.6232000001764391E-2</v>
      </c>
      <c r="O24">
        <f t="shared" si="3"/>
        <v>1.5594762886537808E-2</v>
      </c>
      <c r="Q24" s="2">
        <f t="shared" si="4"/>
        <v>36905.795100000003</v>
      </c>
    </row>
    <row r="25" spans="1:17">
      <c r="A25" s="12" t="s">
        <v>36</v>
      </c>
      <c r="B25" s="13"/>
      <c r="C25" s="14">
        <v>52279.3514</v>
      </c>
      <c r="D25" s="6"/>
      <c r="E25">
        <f t="shared" si="0"/>
        <v>10888.018369608266</v>
      </c>
      <c r="F25">
        <f t="shared" si="1"/>
        <v>10888</v>
      </c>
      <c r="G25">
        <f t="shared" si="2"/>
        <v>1.6512000001966953E-2</v>
      </c>
      <c r="I25">
        <f>G25</f>
        <v>1.6512000001966953E-2</v>
      </c>
      <c r="O25">
        <f t="shared" si="3"/>
        <v>1.6106539340393199E-2</v>
      </c>
      <c r="Q25" s="2">
        <f t="shared" si="4"/>
        <v>37260.8514</v>
      </c>
    </row>
    <row r="26" spans="1:17">
      <c r="A26" s="15" t="s">
        <v>37</v>
      </c>
      <c r="B26" s="16" t="s">
        <v>38</v>
      </c>
      <c r="C26" s="14">
        <v>52900.472000000002</v>
      </c>
      <c r="D26" s="6"/>
      <c r="E26">
        <f t="shared" si="0"/>
        <v>11579.015348056908</v>
      </c>
      <c r="F26">
        <f t="shared" si="1"/>
        <v>11579</v>
      </c>
      <c r="G26">
        <f t="shared" si="2"/>
        <v>1.37959999992745E-2</v>
      </c>
      <c r="I26">
        <f>G26</f>
        <v>1.37959999992745E-2</v>
      </c>
      <c r="O26">
        <f t="shared" si="3"/>
        <v>1.7001824225492124E-2</v>
      </c>
      <c r="Q26" s="2">
        <f t="shared" si="4"/>
        <v>37881.972000000002</v>
      </c>
    </row>
    <row r="27" spans="1:17">
      <c r="A27" s="8" t="s">
        <v>40</v>
      </c>
      <c r="B27" s="6"/>
      <c r="C27" s="20">
        <v>53725.640700000004</v>
      </c>
      <c r="D27" s="6">
        <v>1E-4</v>
      </c>
      <c r="E27">
        <f>+(C27-C$7)/C$8</f>
        <v>12497.015939907178</v>
      </c>
      <c r="F27">
        <f t="shared" si="1"/>
        <v>12497</v>
      </c>
      <c r="G27">
        <f>+C27-(C$7+F27*C$8)</f>
        <v>1.4328000004752539E-2</v>
      </c>
      <c r="J27">
        <f>G27</f>
        <v>1.4328000004752539E-2</v>
      </c>
      <c r="O27">
        <f>+C$11+C$12*F27</f>
        <v>1.8191218616983893E-2</v>
      </c>
      <c r="Q27" s="2">
        <f>+C27-15018.5</f>
        <v>38707.140700000004</v>
      </c>
    </row>
    <row r="28" spans="1:17">
      <c r="B28" s="6"/>
      <c r="D28" s="6"/>
      <c r="Q28" s="2"/>
    </row>
    <row r="29" spans="1:17">
      <c r="D29" s="6"/>
      <c r="Q29" s="2"/>
    </row>
    <row r="30" spans="1:17">
      <c r="D30" s="6"/>
      <c r="Q30" s="2"/>
    </row>
    <row r="31" spans="1:17">
      <c r="D31" s="6"/>
    </row>
    <row r="32" spans="1:17">
      <c r="D32" s="6"/>
    </row>
    <row r="33" spans="4:4">
      <c r="D33" s="6"/>
    </row>
    <row r="34" spans="4:4">
      <c r="D34" s="6"/>
    </row>
    <row r="35" spans="4:4">
      <c r="D35" s="6"/>
    </row>
    <row r="36" spans="4:4">
      <c r="D36" s="6"/>
    </row>
    <row r="37" spans="4:4">
      <c r="D37" s="6"/>
    </row>
    <row r="38" spans="4:4">
      <c r="D38" s="6"/>
    </row>
    <row r="39" spans="4:4">
      <c r="D39" s="6"/>
    </row>
    <row r="40" spans="4:4">
      <c r="D40" s="6"/>
    </row>
    <row r="41" spans="4:4">
      <c r="D41" s="6"/>
    </row>
    <row r="42" spans="4:4">
      <c r="D42" s="6"/>
    </row>
    <row r="43" spans="4:4">
      <c r="D43" s="6"/>
    </row>
    <row r="44" spans="4:4">
      <c r="D44" s="6"/>
    </row>
    <row r="45" spans="4:4">
      <c r="D45" s="6"/>
    </row>
    <row r="46" spans="4:4">
      <c r="D46" s="6"/>
    </row>
    <row r="47" spans="4:4">
      <c r="D47" s="6"/>
    </row>
    <row r="48" spans="4:4">
      <c r="D48" s="6"/>
    </row>
    <row r="49" spans="4:4">
      <c r="D49" s="6"/>
    </row>
  </sheetData>
  <sheetProtection sheet="1"/>
  <phoneticPr fontId="0" type="noConversion"/>
  <pageMargins left="0.75" right="0.75" top="1" bottom="1" header="0.5" footer="0.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782"/>
  <sheetViews>
    <sheetView topLeftCell="A43" workbookViewId="0">
      <selection activeCell="A38" sqref="A38:C90"/>
    </sheetView>
  </sheetViews>
  <sheetFormatPr defaultRowHeight="12.75"/>
  <cols>
    <col min="1" max="1" width="19.7109375" style="21" customWidth="1"/>
    <col min="2" max="2" width="4.42578125" style="24" customWidth="1"/>
    <col min="3" max="3" width="12.7109375" style="21" customWidth="1"/>
    <col min="4" max="4" width="5.42578125" style="24" customWidth="1"/>
    <col min="5" max="5" width="14.85546875" style="24" customWidth="1"/>
    <col min="6" max="6" width="9.140625" style="24"/>
    <col min="7" max="7" width="12" style="24" customWidth="1"/>
    <col min="8" max="8" width="14.140625" style="21" customWidth="1"/>
    <col min="9" max="9" width="22.5703125" style="24" customWidth="1"/>
    <col min="10" max="10" width="25.140625" style="24" customWidth="1"/>
    <col min="11" max="11" width="15.7109375" style="24" customWidth="1"/>
    <col min="12" max="12" width="14.140625" style="24" customWidth="1"/>
    <col min="13" max="13" width="9.5703125" style="24" customWidth="1"/>
    <col min="14" max="14" width="14.140625" style="24" customWidth="1"/>
    <col min="15" max="15" width="23.42578125" style="24" customWidth="1"/>
    <col min="16" max="16" width="16.5703125" style="24" customWidth="1"/>
    <col min="17" max="17" width="41" style="24" customWidth="1"/>
    <col min="18" max="16384" width="9.140625" style="24"/>
  </cols>
  <sheetData>
    <row r="1" spans="1:16" ht="15.75">
      <c r="A1" s="39" t="s">
        <v>73</v>
      </c>
      <c r="I1" s="40" t="s">
        <v>74</v>
      </c>
      <c r="J1" s="41" t="s">
        <v>75</v>
      </c>
    </row>
    <row r="2" spans="1:16">
      <c r="I2" s="42" t="s">
        <v>76</v>
      </c>
      <c r="J2" s="43" t="s">
        <v>77</v>
      </c>
    </row>
    <row r="3" spans="1:16">
      <c r="A3" s="44" t="s">
        <v>78</v>
      </c>
      <c r="I3" s="42" t="s">
        <v>79</v>
      </c>
      <c r="J3" s="43" t="s">
        <v>80</v>
      </c>
    </row>
    <row r="4" spans="1:16">
      <c r="I4" s="42" t="s">
        <v>81</v>
      </c>
      <c r="J4" s="43" t="s">
        <v>80</v>
      </c>
    </row>
    <row r="5" spans="1:16" ht="13.5" thickBot="1">
      <c r="I5" s="45" t="s">
        <v>82</v>
      </c>
      <c r="J5" s="46" t="s">
        <v>65</v>
      </c>
    </row>
    <row r="10" spans="1:16" ht="13.5" thickBot="1"/>
    <row r="11" spans="1:16" ht="12.75" customHeight="1" thickBot="1">
      <c r="A11" s="21" t="str">
        <f t="shared" ref="A11:A42" si="0">P11</f>
        <v>IBVS 4887 </v>
      </c>
      <c r="B11" s="6" t="str">
        <f t="shared" ref="B11:B42" si="1">IF(H11=INT(H11),"I","II")</f>
        <v>I</v>
      </c>
      <c r="C11" s="21">
        <f t="shared" ref="C11:C42" si="2">1*G11</f>
        <v>50750.368000000002</v>
      </c>
      <c r="D11" s="24" t="str">
        <f t="shared" ref="D11:D42" si="3">VLOOKUP(F11,I$1:J$5,2,FALSE)</f>
        <v>vis</v>
      </c>
      <c r="E11" s="47">
        <f>VLOOKUP(C11,Active!C$21:E$967,3,FALSE)</f>
        <v>9187.0235716606094</v>
      </c>
      <c r="F11" s="6" t="s">
        <v>82</v>
      </c>
      <c r="G11" s="24" t="str">
        <f t="shared" ref="G11:G42" si="4">MID(I11,3,LEN(I11)-3)</f>
        <v>50750.3680</v>
      </c>
      <c r="H11" s="21">
        <f t="shared" ref="H11:H42" si="5">1*K11</f>
        <v>9187</v>
      </c>
      <c r="I11" s="48" t="s">
        <v>200</v>
      </c>
      <c r="J11" s="49" t="s">
        <v>201</v>
      </c>
      <c r="K11" s="48">
        <v>9187</v>
      </c>
      <c r="L11" s="48" t="s">
        <v>202</v>
      </c>
      <c r="M11" s="49" t="s">
        <v>164</v>
      </c>
      <c r="N11" s="49" t="s">
        <v>165</v>
      </c>
      <c r="O11" s="50" t="s">
        <v>203</v>
      </c>
      <c r="P11" s="51" t="s">
        <v>204</v>
      </c>
    </row>
    <row r="12" spans="1:16" ht="12.75" customHeight="1" thickBot="1">
      <c r="A12" s="21" t="str">
        <f t="shared" si="0"/>
        <v>IBVS 5263 </v>
      </c>
      <c r="B12" s="6" t="str">
        <f t="shared" si="1"/>
        <v>I</v>
      </c>
      <c r="C12" s="21">
        <f t="shared" si="2"/>
        <v>51433.508199999997</v>
      </c>
      <c r="D12" s="24" t="str">
        <f t="shared" si="3"/>
        <v>vis</v>
      </c>
      <c r="E12" s="47">
        <f>VLOOKUP(C12,Active!C$21:E$967,3,FALSE)</f>
        <v>9947.0173861578205</v>
      </c>
      <c r="F12" s="6" t="s">
        <v>82</v>
      </c>
      <c r="G12" s="24" t="str">
        <f t="shared" si="4"/>
        <v>51433.5082</v>
      </c>
      <c r="H12" s="21">
        <f t="shared" si="5"/>
        <v>9947</v>
      </c>
      <c r="I12" s="48" t="s">
        <v>212</v>
      </c>
      <c r="J12" s="49" t="s">
        <v>213</v>
      </c>
      <c r="K12" s="48">
        <v>9947</v>
      </c>
      <c r="L12" s="48" t="s">
        <v>214</v>
      </c>
      <c r="M12" s="49" t="s">
        <v>164</v>
      </c>
      <c r="N12" s="49" t="s">
        <v>165</v>
      </c>
      <c r="O12" s="50" t="s">
        <v>203</v>
      </c>
      <c r="P12" s="51" t="s">
        <v>215</v>
      </c>
    </row>
    <row r="13" spans="1:16" ht="12.75" customHeight="1" thickBot="1">
      <c r="A13" s="21" t="str">
        <f t="shared" si="0"/>
        <v> BBS 124 </v>
      </c>
      <c r="B13" s="6" t="str">
        <f t="shared" si="1"/>
        <v>I</v>
      </c>
      <c r="C13" s="21">
        <f t="shared" si="2"/>
        <v>51924.295100000003</v>
      </c>
      <c r="D13" s="24" t="str">
        <f t="shared" si="3"/>
        <v>vis</v>
      </c>
      <c r="E13" s="47">
        <f>VLOOKUP(C13,Active!C$21:E$967,3,FALSE)</f>
        <v>10493.018058108129</v>
      </c>
      <c r="F13" s="6" t="s">
        <v>82</v>
      </c>
      <c r="G13" s="24" t="str">
        <f t="shared" si="4"/>
        <v>51924.2951</v>
      </c>
      <c r="H13" s="21">
        <f t="shared" si="5"/>
        <v>10493</v>
      </c>
      <c r="I13" s="48" t="s">
        <v>227</v>
      </c>
      <c r="J13" s="49" t="s">
        <v>228</v>
      </c>
      <c r="K13" s="48">
        <v>10493</v>
      </c>
      <c r="L13" s="48" t="s">
        <v>229</v>
      </c>
      <c r="M13" s="49" t="s">
        <v>164</v>
      </c>
      <c r="N13" s="49" t="s">
        <v>165</v>
      </c>
      <c r="O13" s="50" t="s">
        <v>230</v>
      </c>
      <c r="P13" s="50" t="s">
        <v>231</v>
      </c>
    </row>
    <row r="14" spans="1:16" ht="12.75" customHeight="1" thickBot="1">
      <c r="A14" s="21" t="str">
        <f t="shared" si="0"/>
        <v>BAVM 152 </v>
      </c>
      <c r="B14" s="6" t="str">
        <f t="shared" si="1"/>
        <v>I</v>
      </c>
      <c r="C14" s="21">
        <f t="shared" si="2"/>
        <v>51924.295100000003</v>
      </c>
      <c r="D14" s="24" t="str">
        <f t="shared" si="3"/>
        <v>vis</v>
      </c>
      <c r="E14" s="47">
        <f>VLOOKUP(C14,Active!C$21:E$967,3,FALSE)</f>
        <v>10493.018058108129</v>
      </c>
      <c r="F14" s="6" t="s">
        <v>82</v>
      </c>
      <c r="G14" s="24" t="str">
        <f t="shared" si="4"/>
        <v>51924.2951</v>
      </c>
      <c r="H14" s="21">
        <f t="shared" si="5"/>
        <v>10493</v>
      </c>
      <c r="I14" s="48" t="s">
        <v>227</v>
      </c>
      <c r="J14" s="49" t="s">
        <v>228</v>
      </c>
      <c r="K14" s="48">
        <v>10493</v>
      </c>
      <c r="L14" s="48" t="s">
        <v>229</v>
      </c>
      <c r="M14" s="49" t="s">
        <v>164</v>
      </c>
      <c r="N14" s="49" t="s">
        <v>232</v>
      </c>
      <c r="O14" s="50" t="s">
        <v>233</v>
      </c>
      <c r="P14" s="51" t="s">
        <v>234</v>
      </c>
    </row>
    <row r="15" spans="1:16" ht="12.75" customHeight="1" thickBot="1">
      <c r="A15" s="21" t="str">
        <f t="shared" si="0"/>
        <v>BAVM 152 </v>
      </c>
      <c r="B15" s="6" t="str">
        <f t="shared" si="1"/>
        <v>I</v>
      </c>
      <c r="C15" s="21">
        <f t="shared" si="2"/>
        <v>52279.3514</v>
      </c>
      <c r="D15" s="24" t="str">
        <f t="shared" si="3"/>
        <v>vis</v>
      </c>
      <c r="E15" s="47">
        <f>VLOOKUP(C15,Active!C$21:E$967,3,FALSE)</f>
        <v>10888.018369608266</v>
      </c>
      <c r="F15" s="6" t="s">
        <v>82</v>
      </c>
      <c r="G15" s="24" t="str">
        <f t="shared" si="4"/>
        <v>52279.3514</v>
      </c>
      <c r="H15" s="21">
        <f t="shared" si="5"/>
        <v>10888</v>
      </c>
      <c r="I15" s="48" t="s">
        <v>252</v>
      </c>
      <c r="J15" s="49" t="s">
        <v>253</v>
      </c>
      <c r="K15" s="48">
        <v>10888</v>
      </c>
      <c r="L15" s="48" t="s">
        <v>254</v>
      </c>
      <c r="M15" s="49" t="s">
        <v>164</v>
      </c>
      <c r="N15" s="49" t="s">
        <v>232</v>
      </c>
      <c r="O15" s="50" t="s">
        <v>255</v>
      </c>
      <c r="P15" s="51" t="s">
        <v>234</v>
      </c>
    </row>
    <row r="16" spans="1:16" ht="12.75" customHeight="1" thickBot="1">
      <c r="A16" s="21" t="str">
        <f t="shared" si="0"/>
        <v> BBS 129 </v>
      </c>
      <c r="B16" s="6" t="str">
        <f t="shared" si="1"/>
        <v>I</v>
      </c>
      <c r="C16" s="21">
        <f t="shared" si="2"/>
        <v>52534.627</v>
      </c>
      <c r="D16" s="24" t="str">
        <f t="shared" si="3"/>
        <v>vis</v>
      </c>
      <c r="E16" s="47">
        <f>VLOOKUP(C16,Active!C$21:E$967,3,FALSE)</f>
        <v>11172.012602405672</v>
      </c>
      <c r="F16" s="6" t="s">
        <v>82</v>
      </c>
      <c r="G16" s="24" t="str">
        <f t="shared" si="4"/>
        <v>52534.627</v>
      </c>
      <c r="H16" s="21">
        <f t="shared" si="5"/>
        <v>11172</v>
      </c>
      <c r="I16" s="48" t="s">
        <v>259</v>
      </c>
      <c r="J16" s="49" t="s">
        <v>260</v>
      </c>
      <c r="K16" s="48">
        <v>11172</v>
      </c>
      <c r="L16" s="48" t="s">
        <v>151</v>
      </c>
      <c r="M16" s="49" t="s">
        <v>131</v>
      </c>
      <c r="N16" s="49"/>
      <c r="O16" s="50" t="s">
        <v>135</v>
      </c>
      <c r="P16" s="50" t="s">
        <v>261</v>
      </c>
    </row>
    <row r="17" spans="1:16" ht="12.75" customHeight="1" thickBot="1">
      <c r="A17" s="21" t="str">
        <f t="shared" si="0"/>
        <v> BBS 130 </v>
      </c>
      <c r="B17" s="6" t="str">
        <f t="shared" si="1"/>
        <v>I</v>
      </c>
      <c r="C17" s="21">
        <f t="shared" si="2"/>
        <v>52900.472000000002</v>
      </c>
      <c r="D17" s="24" t="str">
        <f t="shared" si="3"/>
        <v>vis</v>
      </c>
      <c r="E17" s="47">
        <f>VLOOKUP(C17,Active!C$21:E$967,3,FALSE)</f>
        <v>11579.015348056908</v>
      </c>
      <c r="F17" s="6" t="s">
        <v>82</v>
      </c>
      <c r="G17" s="24" t="str">
        <f t="shared" si="4"/>
        <v>52900.472</v>
      </c>
      <c r="H17" s="21">
        <f t="shared" si="5"/>
        <v>11579</v>
      </c>
      <c r="I17" s="48" t="s">
        <v>262</v>
      </c>
      <c r="J17" s="49" t="s">
        <v>263</v>
      </c>
      <c r="K17" s="48">
        <v>11579</v>
      </c>
      <c r="L17" s="48" t="s">
        <v>186</v>
      </c>
      <c r="M17" s="49" t="s">
        <v>131</v>
      </c>
      <c r="N17" s="49"/>
      <c r="O17" s="50" t="s">
        <v>135</v>
      </c>
      <c r="P17" s="50" t="s">
        <v>264</v>
      </c>
    </row>
    <row r="18" spans="1:16" ht="12.75" customHeight="1" thickBot="1">
      <c r="A18" s="21" t="str">
        <f t="shared" si="0"/>
        <v>OEJV 0003 </v>
      </c>
      <c r="B18" s="6" t="str">
        <f t="shared" si="1"/>
        <v>I</v>
      </c>
      <c r="C18" s="21">
        <f t="shared" si="2"/>
        <v>53256.430999999997</v>
      </c>
      <c r="D18" s="24" t="str">
        <f t="shared" si="3"/>
        <v>vis</v>
      </c>
      <c r="E18" s="47">
        <f>VLOOKUP(C18,Active!C$21:E$967,3,FALSE)</f>
        <v>11975.019913758959</v>
      </c>
      <c r="F18" s="6" t="s">
        <v>82</v>
      </c>
      <c r="G18" s="24" t="str">
        <f t="shared" si="4"/>
        <v>53256.431</v>
      </c>
      <c r="H18" s="21">
        <f t="shared" si="5"/>
        <v>11975</v>
      </c>
      <c r="I18" s="48" t="s">
        <v>265</v>
      </c>
      <c r="J18" s="49" t="s">
        <v>266</v>
      </c>
      <c r="K18" s="48">
        <v>11975</v>
      </c>
      <c r="L18" s="48" t="s">
        <v>267</v>
      </c>
      <c r="M18" s="49" t="s">
        <v>131</v>
      </c>
      <c r="N18" s="49"/>
      <c r="O18" s="50" t="s">
        <v>135</v>
      </c>
      <c r="P18" s="51" t="s">
        <v>268</v>
      </c>
    </row>
    <row r="19" spans="1:16" ht="12.75" customHeight="1" thickBot="1">
      <c r="A19" s="21" t="str">
        <f t="shared" si="0"/>
        <v>IBVS 5694 </v>
      </c>
      <c r="B19" s="6" t="str">
        <f t="shared" si="1"/>
        <v>II</v>
      </c>
      <c r="C19" s="21">
        <f t="shared" si="2"/>
        <v>53299.124100000001</v>
      </c>
      <c r="D19" s="24" t="str">
        <f t="shared" si="3"/>
        <v>vis</v>
      </c>
      <c r="E19" s="47">
        <f>VLOOKUP(C19,Active!C$21:E$967,3,FALSE)</f>
        <v>12022.516008882205</v>
      </c>
      <c r="F19" s="6" t="s">
        <v>82</v>
      </c>
      <c r="G19" s="24" t="str">
        <f t="shared" si="4"/>
        <v>53299.1241</v>
      </c>
      <c r="H19" s="21">
        <f t="shared" si="5"/>
        <v>12022.5</v>
      </c>
      <c r="I19" s="48" t="s">
        <v>269</v>
      </c>
      <c r="J19" s="49" t="s">
        <v>270</v>
      </c>
      <c r="K19" s="48">
        <v>12022.5</v>
      </c>
      <c r="L19" s="48" t="s">
        <v>271</v>
      </c>
      <c r="M19" s="49" t="s">
        <v>164</v>
      </c>
      <c r="N19" s="49" t="s">
        <v>165</v>
      </c>
      <c r="O19" s="50" t="s">
        <v>272</v>
      </c>
      <c r="P19" s="51" t="s">
        <v>273</v>
      </c>
    </row>
    <row r="20" spans="1:16" ht="12.75" customHeight="1" thickBot="1">
      <c r="A20" s="21" t="str">
        <f t="shared" si="0"/>
        <v>BAVM 173 </v>
      </c>
      <c r="B20" s="6" t="str">
        <f t="shared" si="1"/>
        <v>I</v>
      </c>
      <c r="C20" s="21">
        <f t="shared" si="2"/>
        <v>53407.440999999999</v>
      </c>
      <c r="D20" s="24" t="str">
        <f t="shared" si="3"/>
        <v>vis</v>
      </c>
      <c r="E20" s="47">
        <f>VLOOKUP(C20,Active!C$21:E$967,3,FALSE)</f>
        <v>12143.018614358376</v>
      </c>
      <c r="F20" s="6" t="s">
        <v>82</v>
      </c>
      <c r="G20" s="24" t="str">
        <f t="shared" si="4"/>
        <v>53407.4410</v>
      </c>
      <c r="H20" s="21">
        <f t="shared" si="5"/>
        <v>12143</v>
      </c>
      <c r="I20" s="48" t="s">
        <v>274</v>
      </c>
      <c r="J20" s="49" t="s">
        <v>275</v>
      </c>
      <c r="K20" s="48">
        <v>12143</v>
      </c>
      <c r="L20" s="48" t="s">
        <v>276</v>
      </c>
      <c r="M20" s="49" t="s">
        <v>164</v>
      </c>
      <c r="N20" s="49" t="s">
        <v>232</v>
      </c>
      <c r="O20" s="50" t="s">
        <v>277</v>
      </c>
      <c r="P20" s="51" t="s">
        <v>278</v>
      </c>
    </row>
    <row r="21" spans="1:16" ht="12.75" customHeight="1" thickBot="1">
      <c r="A21" s="21" t="str">
        <f t="shared" si="0"/>
        <v>OEJV 0003 </v>
      </c>
      <c r="B21" s="6" t="str">
        <f t="shared" si="1"/>
        <v>I</v>
      </c>
      <c r="C21" s="21">
        <f t="shared" si="2"/>
        <v>53620.472999999998</v>
      </c>
      <c r="D21" s="24" t="str">
        <f t="shared" si="3"/>
        <v>vis</v>
      </c>
      <c r="E21" s="47">
        <f>VLOOKUP(C21,Active!C$21:E$967,3,FALSE)</f>
        <v>12380.016821007568</v>
      </c>
      <c r="F21" s="6" t="s">
        <v>82</v>
      </c>
      <c r="G21" s="24" t="str">
        <f t="shared" si="4"/>
        <v>53620.473</v>
      </c>
      <c r="H21" s="21">
        <f t="shared" si="5"/>
        <v>12380</v>
      </c>
      <c r="I21" s="48" t="s">
        <v>279</v>
      </c>
      <c r="J21" s="49" t="s">
        <v>280</v>
      </c>
      <c r="K21" s="48">
        <v>12380</v>
      </c>
      <c r="L21" s="48" t="s">
        <v>194</v>
      </c>
      <c r="M21" s="49" t="s">
        <v>131</v>
      </c>
      <c r="N21" s="49"/>
      <c r="O21" s="50" t="s">
        <v>135</v>
      </c>
      <c r="P21" s="51" t="s">
        <v>268</v>
      </c>
    </row>
    <row r="22" spans="1:16" ht="12.75" customHeight="1" thickBot="1">
      <c r="A22" s="21" t="str">
        <f t="shared" si="0"/>
        <v>IBVS 5672 </v>
      </c>
      <c r="B22" s="6" t="str">
        <f t="shared" si="1"/>
        <v>I</v>
      </c>
      <c r="C22" s="21">
        <f t="shared" si="2"/>
        <v>53725.640700000004</v>
      </c>
      <c r="D22" s="24" t="str">
        <f t="shared" si="3"/>
        <v>vis</v>
      </c>
      <c r="E22" s="47">
        <f>VLOOKUP(C22,Active!C$21:E$967,3,FALSE)</f>
        <v>12497.015939907178</v>
      </c>
      <c r="F22" s="6" t="s">
        <v>82</v>
      </c>
      <c r="G22" s="24" t="str">
        <f t="shared" si="4"/>
        <v>53725.6407</v>
      </c>
      <c r="H22" s="21">
        <f t="shared" si="5"/>
        <v>12497</v>
      </c>
      <c r="I22" s="48" t="s">
        <v>281</v>
      </c>
      <c r="J22" s="49" t="s">
        <v>282</v>
      </c>
      <c r="K22" s="48">
        <v>12497</v>
      </c>
      <c r="L22" s="48" t="s">
        <v>283</v>
      </c>
      <c r="M22" s="49" t="s">
        <v>164</v>
      </c>
      <c r="N22" s="49" t="s">
        <v>165</v>
      </c>
      <c r="O22" s="50" t="s">
        <v>284</v>
      </c>
      <c r="P22" s="51" t="s">
        <v>285</v>
      </c>
    </row>
    <row r="23" spans="1:16" ht="12.75" customHeight="1" thickBot="1">
      <c r="A23" s="21" t="str">
        <f t="shared" si="0"/>
        <v>IBVS 5820 </v>
      </c>
      <c r="B23" s="6" t="str">
        <f t="shared" si="1"/>
        <v>II</v>
      </c>
      <c r="C23" s="21">
        <f t="shared" si="2"/>
        <v>54441.599000000002</v>
      </c>
      <c r="D23" s="24" t="str">
        <f t="shared" si="3"/>
        <v>vis</v>
      </c>
      <c r="E23" s="47">
        <f>VLOOKUP(C23,Active!C$21:E$967,3,FALSE)</f>
        <v>13293.519907083961</v>
      </c>
      <c r="F23" s="6" t="s">
        <v>82</v>
      </c>
      <c r="G23" s="24" t="str">
        <f t="shared" si="4"/>
        <v>54441.599</v>
      </c>
      <c r="H23" s="21">
        <f t="shared" si="5"/>
        <v>13293.5</v>
      </c>
      <c r="I23" s="48" t="s">
        <v>293</v>
      </c>
      <c r="J23" s="49" t="s">
        <v>294</v>
      </c>
      <c r="K23" s="48">
        <v>13293.5</v>
      </c>
      <c r="L23" s="48" t="s">
        <v>267</v>
      </c>
      <c r="M23" s="49" t="s">
        <v>289</v>
      </c>
      <c r="N23" s="49" t="s">
        <v>290</v>
      </c>
      <c r="O23" s="50" t="s">
        <v>295</v>
      </c>
      <c r="P23" s="51" t="s">
        <v>296</v>
      </c>
    </row>
    <row r="24" spans="1:16" ht="12.75" customHeight="1" thickBot="1">
      <c r="A24" s="21" t="str">
        <f t="shared" si="0"/>
        <v>IBVS 5960 </v>
      </c>
      <c r="B24" s="6" t="str">
        <f t="shared" si="1"/>
        <v>I</v>
      </c>
      <c r="C24" s="21">
        <f t="shared" si="2"/>
        <v>55538.671999999999</v>
      </c>
      <c r="D24" s="24" t="str">
        <f t="shared" si="3"/>
        <v>vis</v>
      </c>
      <c r="E24" s="47">
        <f>VLOOKUP(C24,Active!C$21:E$967,3,FALSE)</f>
        <v>14514.014168806374</v>
      </c>
      <c r="F24" s="6" t="s">
        <v>82</v>
      </c>
      <c r="G24" s="24" t="str">
        <f t="shared" si="4"/>
        <v>55538.6720</v>
      </c>
      <c r="H24" s="21">
        <f t="shared" si="5"/>
        <v>14514</v>
      </c>
      <c r="I24" s="48" t="s">
        <v>306</v>
      </c>
      <c r="J24" s="49" t="s">
        <v>307</v>
      </c>
      <c r="K24" s="48">
        <v>14514</v>
      </c>
      <c r="L24" s="48" t="s">
        <v>308</v>
      </c>
      <c r="M24" s="49" t="s">
        <v>289</v>
      </c>
      <c r="N24" s="49" t="s">
        <v>82</v>
      </c>
      <c r="O24" s="50" t="s">
        <v>230</v>
      </c>
      <c r="P24" s="51" t="s">
        <v>309</v>
      </c>
    </row>
    <row r="25" spans="1:16" ht="12.75" customHeight="1" thickBot="1">
      <c r="A25" s="21" t="str">
        <f t="shared" si="0"/>
        <v>OEJV 0160 </v>
      </c>
      <c r="B25" s="6" t="str">
        <f t="shared" si="1"/>
        <v>I</v>
      </c>
      <c r="C25" s="21">
        <f t="shared" si="2"/>
        <v>55835.300139999999</v>
      </c>
      <c r="D25" s="24" t="str">
        <f t="shared" si="3"/>
        <v>vis</v>
      </c>
      <c r="E25" s="47">
        <f>VLOOKUP(C25,Active!C$21:E$967,3,FALSE)</f>
        <v>14844.013123055905</v>
      </c>
      <c r="F25" s="6" t="s">
        <v>82</v>
      </c>
      <c r="G25" s="24" t="str">
        <f t="shared" si="4"/>
        <v>55835.30014</v>
      </c>
      <c r="H25" s="21">
        <f t="shared" si="5"/>
        <v>14844</v>
      </c>
      <c r="I25" s="48" t="s">
        <v>310</v>
      </c>
      <c r="J25" s="49" t="s">
        <v>311</v>
      </c>
      <c r="K25" s="48">
        <v>14844</v>
      </c>
      <c r="L25" s="48" t="s">
        <v>312</v>
      </c>
      <c r="M25" s="49" t="s">
        <v>289</v>
      </c>
      <c r="N25" s="49" t="s">
        <v>82</v>
      </c>
      <c r="O25" s="50" t="s">
        <v>291</v>
      </c>
      <c r="P25" s="51" t="s">
        <v>313</v>
      </c>
    </row>
    <row r="26" spans="1:16" ht="12.75" customHeight="1" thickBot="1">
      <c r="A26" s="21" t="str">
        <f t="shared" si="0"/>
        <v>OEJV 0160 </v>
      </c>
      <c r="B26" s="6" t="str">
        <f t="shared" si="1"/>
        <v>I</v>
      </c>
      <c r="C26" s="21">
        <f t="shared" si="2"/>
        <v>55835.300210000001</v>
      </c>
      <c r="D26" s="24" t="str">
        <f t="shared" si="3"/>
        <v>vis</v>
      </c>
      <c r="E26" s="47">
        <f>VLOOKUP(C26,Active!C$21:E$967,3,FALSE)</f>
        <v>14844.013200930942</v>
      </c>
      <c r="F26" s="6" t="s">
        <v>82</v>
      </c>
      <c r="G26" s="24" t="str">
        <f t="shared" si="4"/>
        <v>55835.30021</v>
      </c>
      <c r="H26" s="21">
        <f t="shared" si="5"/>
        <v>14844</v>
      </c>
      <c r="I26" s="48" t="s">
        <v>314</v>
      </c>
      <c r="J26" s="49" t="s">
        <v>311</v>
      </c>
      <c r="K26" s="48">
        <v>14844</v>
      </c>
      <c r="L26" s="48" t="s">
        <v>315</v>
      </c>
      <c r="M26" s="49" t="s">
        <v>289</v>
      </c>
      <c r="N26" s="49" t="s">
        <v>290</v>
      </c>
      <c r="O26" s="50" t="s">
        <v>291</v>
      </c>
      <c r="P26" s="51" t="s">
        <v>313</v>
      </c>
    </row>
    <row r="27" spans="1:16" ht="12.75" customHeight="1" thickBot="1">
      <c r="A27" s="21" t="str">
        <f t="shared" si="0"/>
        <v>OEJV 0160 </v>
      </c>
      <c r="B27" s="6" t="str">
        <f t="shared" si="1"/>
        <v>I</v>
      </c>
      <c r="C27" s="21">
        <f t="shared" si="2"/>
        <v>55835.3004</v>
      </c>
      <c r="D27" s="24" t="str">
        <f t="shared" si="3"/>
        <v>CCD</v>
      </c>
      <c r="E27" s="47">
        <f>VLOOKUP(C27,Active!C$21:E$967,3,FALSE)</f>
        <v>14844.013412306036</v>
      </c>
      <c r="F27" s="6" t="str">
        <f>LEFT(M27,1)</f>
        <v>C</v>
      </c>
      <c r="G27" s="24" t="str">
        <f t="shared" si="4"/>
        <v>55835.3004</v>
      </c>
      <c r="H27" s="21">
        <f t="shared" si="5"/>
        <v>14844</v>
      </c>
      <c r="I27" s="48" t="s">
        <v>316</v>
      </c>
      <c r="J27" s="49" t="s">
        <v>311</v>
      </c>
      <c r="K27" s="48">
        <v>14844</v>
      </c>
      <c r="L27" s="48" t="s">
        <v>317</v>
      </c>
      <c r="M27" s="49" t="s">
        <v>289</v>
      </c>
      <c r="N27" s="49" t="s">
        <v>38</v>
      </c>
      <c r="O27" s="50" t="s">
        <v>291</v>
      </c>
      <c r="P27" s="51" t="s">
        <v>313</v>
      </c>
    </row>
    <row r="28" spans="1:16" ht="12.75" customHeight="1" thickBot="1">
      <c r="A28" s="21" t="str">
        <f t="shared" si="0"/>
        <v>IBVS 6011 </v>
      </c>
      <c r="B28" s="6" t="str">
        <f t="shared" si="1"/>
        <v>I</v>
      </c>
      <c r="C28" s="21">
        <f t="shared" si="2"/>
        <v>55847.8848</v>
      </c>
      <c r="D28" s="24" t="str">
        <f t="shared" si="3"/>
        <v>CCD</v>
      </c>
      <c r="E28" s="47">
        <f>VLOOKUP(C28,Active!C$21:E$967,3,FALSE)</f>
        <v>14858.013563606104</v>
      </c>
      <c r="F28" s="6" t="str">
        <f>LEFT(M28,1)</f>
        <v>C</v>
      </c>
      <c r="G28" s="24" t="str">
        <f t="shared" si="4"/>
        <v>55847.8848</v>
      </c>
      <c r="H28" s="21">
        <f t="shared" si="5"/>
        <v>14858</v>
      </c>
      <c r="I28" s="48" t="s">
        <v>318</v>
      </c>
      <c r="J28" s="49" t="s">
        <v>319</v>
      </c>
      <c r="K28" s="48">
        <v>14858</v>
      </c>
      <c r="L28" s="48" t="s">
        <v>320</v>
      </c>
      <c r="M28" s="49" t="s">
        <v>289</v>
      </c>
      <c r="N28" s="49" t="s">
        <v>82</v>
      </c>
      <c r="O28" s="50" t="s">
        <v>230</v>
      </c>
      <c r="P28" s="51" t="s">
        <v>321</v>
      </c>
    </row>
    <row r="29" spans="1:16" ht="12.75" customHeight="1" thickBot="1">
      <c r="A29" s="21" t="str">
        <f t="shared" si="0"/>
        <v>OEJV 0160 </v>
      </c>
      <c r="B29" s="6" t="str">
        <f t="shared" si="1"/>
        <v>II</v>
      </c>
      <c r="C29" s="21">
        <f t="shared" si="2"/>
        <v>56175.523670000002</v>
      </c>
      <c r="D29" s="24" t="str">
        <f t="shared" si="3"/>
        <v>CCD</v>
      </c>
      <c r="E29" s="47">
        <f>VLOOKUP(C29,Active!C$21:E$967,3,FALSE)</f>
        <v>15222.511970505389</v>
      </c>
      <c r="F29" s="6" t="str">
        <f>LEFT(M29,1)</f>
        <v>C</v>
      </c>
      <c r="G29" s="24" t="str">
        <f t="shared" si="4"/>
        <v>56175.52367</v>
      </c>
      <c r="H29" s="21">
        <f t="shared" si="5"/>
        <v>15222.5</v>
      </c>
      <c r="I29" s="48" t="s">
        <v>328</v>
      </c>
      <c r="J29" s="49" t="s">
        <v>329</v>
      </c>
      <c r="K29" s="48">
        <v>15222.5</v>
      </c>
      <c r="L29" s="48" t="s">
        <v>330</v>
      </c>
      <c r="M29" s="49" t="s">
        <v>289</v>
      </c>
      <c r="N29" s="49" t="s">
        <v>290</v>
      </c>
      <c r="O29" s="50" t="s">
        <v>291</v>
      </c>
      <c r="P29" s="51" t="s">
        <v>313</v>
      </c>
    </row>
    <row r="30" spans="1:16" ht="12.75" customHeight="1" thickBot="1">
      <c r="A30" s="21" t="str">
        <f t="shared" si="0"/>
        <v>OEJV 0160 </v>
      </c>
      <c r="B30" s="6" t="str">
        <f t="shared" si="1"/>
        <v>II</v>
      </c>
      <c r="C30" s="21">
        <f t="shared" si="2"/>
        <v>56175.524089999999</v>
      </c>
      <c r="D30" s="24" t="str">
        <f t="shared" si="3"/>
        <v>vis</v>
      </c>
      <c r="E30" s="47">
        <f>VLOOKUP(C30,Active!C$21:E$967,3,FALSE)</f>
        <v>15222.512437755597</v>
      </c>
      <c r="F30" s="6" t="s">
        <v>82</v>
      </c>
      <c r="G30" s="24" t="str">
        <f t="shared" si="4"/>
        <v>56175.52409</v>
      </c>
      <c r="H30" s="21">
        <f t="shared" si="5"/>
        <v>15222.5</v>
      </c>
      <c r="I30" s="48" t="s">
        <v>331</v>
      </c>
      <c r="J30" s="49" t="s">
        <v>329</v>
      </c>
      <c r="K30" s="48">
        <v>15222.5</v>
      </c>
      <c r="L30" s="48" t="s">
        <v>332</v>
      </c>
      <c r="M30" s="49" t="s">
        <v>289</v>
      </c>
      <c r="N30" s="49" t="s">
        <v>38</v>
      </c>
      <c r="O30" s="50" t="s">
        <v>291</v>
      </c>
      <c r="P30" s="51" t="s">
        <v>313</v>
      </c>
    </row>
    <row r="31" spans="1:16" ht="12.75" customHeight="1" thickBot="1">
      <c r="A31" s="21" t="str">
        <f t="shared" si="0"/>
        <v>OEJV 0160 </v>
      </c>
      <c r="B31" s="6" t="str">
        <f t="shared" si="1"/>
        <v>II</v>
      </c>
      <c r="C31" s="21">
        <f t="shared" si="2"/>
        <v>56175.525930000003</v>
      </c>
      <c r="D31" s="24" t="str">
        <f t="shared" si="3"/>
        <v>vis</v>
      </c>
      <c r="E31" s="47">
        <f>VLOOKUP(C31,Active!C$21:E$967,3,FALSE)</f>
        <v>15222.514484756523</v>
      </c>
      <c r="F31" s="6" t="s">
        <v>82</v>
      </c>
      <c r="G31" s="24" t="str">
        <f t="shared" si="4"/>
        <v>56175.52593</v>
      </c>
      <c r="H31" s="21">
        <f t="shared" si="5"/>
        <v>15222.5</v>
      </c>
      <c r="I31" s="48" t="s">
        <v>333</v>
      </c>
      <c r="J31" s="49" t="s">
        <v>334</v>
      </c>
      <c r="K31" s="48">
        <v>15222.5</v>
      </c>
      <c r="L31" s="48" t="s">
        <v>335</v>
      </c>
      <c r="M31" s="49" t="s">
        <v>289</v>
      </c>
      <c r="N31" s="49" t="s">
        <v>82</v>
      </c>
      <c r="O31" s="50" t="s">
        <v>291</v>
      </c>
      <c r="P31" s="51" t="s">
        <v>313</v>
      </c>
    </row>
    <row r="32" spans="1:16" ht="12.75" customHeight="1" thickBot="1">
      <c r="A32" s="21" t="str">
        <f t="shared" si="0"/>
        <v>IBVS 6042 </v>
      </c>
      <c r="B32" s="6" t="str">
        <f t="shared" si="1"/>
        <v>I</v>
      </c>
      <c r="C32" s="21">
        <f t="shared" si="2"/>
        <v>56203.840400000001</v>
      </c>
      <c r="D32" s="24" t="str">
        <f t="shared" si="3"/>
        <v>vis</v>
      </c>
      <c r="E32" s="47">
        <f>VLOOKUP(C32,Active!C$21:E$967,3,FALSE)</f>
        <v>15254.014346806458</v>
      </c>
      <c r="F32" s="6" t="s">
        <v>82</v>
      </c>
      <c r="G32" s="24" t="str">
        <f t="shared" si="4"/>
        <v>56203.8404</v>
      </c>
      <c r="H32" s="21">
        <f t="shared" si="5"/>
        <v>15254</v>
      </c>
      <c r="I32" s="48" t="s">
        <v>336</v>
      </c>
      <c r="J32" s="49" t="s">
        <v>337</v>
      </c>
      <c r="K32" s="48">
        <v>15254</v>
      </c>
      <c r="L32" s="48" t="s">
        <v>338</v>
      </c>
      <c r="M32" s="49" t="s">
        <v>289</v>
      </c>
      <c r="N32" s="49" t="s">
        <v>82</v>
      </c>
      <c r="O32" s="50" t="s">
        <v>230</v>
      </c>
      <c r="P32" s="51" t="s">
        <v>339</v>
      </c>
    </row>
    <row r="33" spans="1:16" ht="12.75" customHeight="1" thickBot="1">
      <c r="A33" s="21" t="str">
        <f t="shared" si="0"/>
        <v>OEJV 0160 </v>
      </c>
      <c r="B33" s="6" t="str">
        <f t="shared" si="1"/>
        <v>I</v>
      </c>
      <c r="C33" s="21">
        <f t="shared" si="2"/>
        <v>56252.377719999997</v>
      </c>
      <c r="D33" s="24" t="str">
        <f t="shared" si="3"/>
        <v>vis</v>
      </c>
      <c r="E33" s="47">
        <f>VLOOKUP(C33,Active!C$21:E$967,3,FALSE)</f>
        <v>15308.01213960546</v>
      </c>
      <c r="F33" s="6" t="s">
        <v>82</v>
      </c>
      <c r="G33" s="24" t="str">
        <f t="shared" si="4"/>
        <v>56252.37772</v>
      </c>
      <c r="H33" s="21">
        <f t="shared" si="5"/>
        <v>15308</v>
      </c>
      <c r="I33" s="48" t="s">
        <v>340</v>
      </c>
      <c r="J33" s="49" t="s">
        <v>341</v>
      </c>
      <c r="K33" s="48">
        <v>15308</v>
      </c>
      <c r="L33" s="48" t="s">
        <v>342</v>
      </c>
      <c r="M33" s="49" t="s">
        <v>289</v>
      </c>
      <c r="N33" s="49" t="s">
        <v>290</v>
      </c>
      <c r="O33" s="50" t="s">
        <v>291</v>
      </c>
      <c r="P33" s="51" t="s">
        <v>313</v>
      </c>
    </row>
    <row r="34" spans="1:16" ht="12.75" customHeight="1" thickBot="1">
      <c r="A34" s="21" t="str">
        <f t="shared" si="0"/>
        <v>OEJV 0160 </v>
      </c>
      <c r="B34" s="6" t="str">
        <f t="shared" si="1"/>
        <v>I</v>
      </c>
      <c r="C34" s="21">
        <f t="shared" si="2"/>
        <v>56252.37775</v>
      </c>
      <c r="D34" s="24" t="str">
        <f t="shared" si="3"/>
        <v>vis</v>
      </c>
      <c r="E34" s="47">
        <f>VLOOKUP(C34,Active!C$21:E$967,3,FALSE)</f>
        <v>15308.012172980478</v>
      </c>
      <c r="F34" s="6" t="s">
        <v>82</v>
      </c>
      <c r="G34" s="24" t="str">
        <f t="shared" si="4"/>
        <v>56252.37775</v>
      </c>
      <c r="H34" s="21">
        <f t="shared" si="5"/>
        <v>15308</v>
      </c>
      <c r="I34" s="48" t="s">
        <v>343</v>
      </c>
      <c r="J34" s="49" t="s">
        <v>341</v>
      </c>
      <c r="K34" s="48">
        <v>15308</v>
      </c>
      <c r="L34" s="48" t="s">
        <v>344</v>
      </c>
      <c r="M34" s="49" t="s">
        <v>289</v>
      </c>
      <c r="N34" s="49" t="s">
        <v>38</v>
      </c>
      <c r="O34" s="50" t="s">
        <v>291</v>
      </c>
      <c r="P34" s="51" t="s">
        <v>313</v>
      </c>
    </row>
    <row r="35" spans="1:16" ht="12.75" customHeight="1" thickBot="1">
      <c r="A35" s="21" t="str">
        <f t="shared" si="0"/>
        <v>OEJV 0160 </v>
      </c>
      <c r="B35" s="6" t="str">
        <f t="shared" si="1"/>
        <v>I</v>
      </c>
      <c r="C35" s="21">
        <f t="shared" si="2"/>
        <v>56252.377769999999</v>
      </c>
      <c r="D35" s="24" t="str">
        <f t="shared" si="3"/>
        <v>vis</v>
      </c>
      <c r="E35" s="47">
        <f>VLOOKUP(C35,Active!C$21:E$967,3,FALSE)</f>
        <v>15308.012195230487</v>
      </c>
      <c r="F35" s="6" t="s">
        <v>82</v>
      </c>
      <c r="G35" s="24" t="str">
        <f t="shared" si="4"/>
        <v>56252.37777</v>
      </c>
      <c r="H35" s="21">
        <f t="shared" si="5"/>
        <v>15308</v>
      </c>
      <c r="I35" s="48" t="s">
        <v>345</v>
      </c>
      <c r="J35" s="49" t="s">
        <v>341</v>
      </c>
      <c r="K35" s="48">
        <v>15308</v>
      </c>
      <c r="L35" s="48" t="s">
        <v>346</v>
      </c>
      <c r="M35" s="49" t="s">
        <v>289</v>
      </c>
      <c r="N35" s="49" t="s">
        <v>82</v>
      </c>
      <c r="O35" s="50" t="s">
        <v>291</v>
      </c>
      <c r="P35" s="51" t="s">
        <v>313</v>
      </c>
    </row>
    <row r="36" spans="1:16" ht="12.75" customHeight="1" thickBot="1">
      <c r="A36" s="21" t="str">
        <f t="shared" si="0"/>
        <v>OEJV 0160 </v>
      </c>
      <c r="B36" s="6" t="str">
        <f t="shared" si="1"/>
        <v>II</v>
      </c>
      <c r="C36" s="21">
        <f t="shared" si="2"/>
        <v>56540.466139999997</v>
      </c>
      <c r="D36" s="24" t="str">
        <f t="shared" si="3"/>
        <v>vis</v>
      </c>
      <c r="E36" s="47">
        <f>VLOOKUP(C36,Active!C$21:E$967,3,FALSE)</f>
        <v>15628.51065107979</v>
      </c>
      <c r="F36" s="6" t="s">
        <v>82</v>
      </c>
      <c r="G36" s="24" t="str">
        <f t="shared" si="4"/>
        <v>56540.46614</v>
      </c>
      <c r="H36" s="21">
        <f t="shared" si="5"/>
        <v>15628.5</v>
      </c>
      <c r="I36" s="48" t="s">
        <v>347</v>
      </c>
      <c r="J36" s="49" t="s">
        <v>348</v>
      </c>
      <c r="K36" s="48">
        <v>15628.5</v>
      </c>
      <c r="L36" s="48" t="s">
        <v>349</v>
      </c>
      <c r="M36" s="49" t="s">
        <v>289</v>
      </c>
      <c r="N36" s="49" t="s">
        <v>82</v>
      </c>
      <c r="O36" s="50" t="s">
        <v>350</v>
      </c>
      <c r="P36" s="51" t="s">
        <v>313</v>
      </c>
    </row>
    <row r="37" spans="1:16" ht="12.75" customHeight="1" thickBot="1">
      <c r="A37" s="21" t="str">
        <f t="shared" si="0"/>
        <v>BAVM 234 </v>
      </c>
      <c r="B37" s="6" t="str">
        <f t="shared" si="1"/>
        <v>II</v>
      </c>
      <c r="C37" s="21">
        <f t="shared" si="2"/>
        <v>56540.477099999996</v>
      </c>
      <c r="D37" s="24" t="str">
        <f t="shared" si="3"/>
        <v>vis</v>
      </c>
      <c r="E37" s="47">
        <f>VLOOKUP(C37,Active!C$21:E$967,3,FALSE)</f>
        <v>15628.522844085277</v>
      </c>
      <c r="F37" s="6" t="s">
        <v>82</v>
      </c>
      <c r="G37" s="24" t="str">
        <f t="shared" si="4"/>
        <v>56540.4771</v>
      </c>
      <c r="H37" s="21">
        <f t="shared" si="5"/>
        <v>15628.5</v>
      </c>
      <c r="I37" s="48" t="s">
        <v>351</v>
      </c>
      <c r="J37" s="49" t="s">
        <v>352</v>
      </c>
      <c r="K37" s="48">
        <v>15628.5</v>
      </c>
      <c r="L37" s="48" t="s">
        <v>353</v>
      </c>
      <c r="M37" s="49" t="s">
        <v>289</v>
      </c>
      <c r="N37" s="49" t="s">
        <v>324</v>
      </c>
      <c r="O37" s="50" t="s">
        <v>255</v>
      </c>
      <c r="P37" s="51" t="s">
        <v>354</v>
      </c>
    </row>
    <row r="38" spans="1:16" ht="12.75" customHeight="1" thickBot="1">
      <c r="A38" s="21" t="str">
        <f t="shared" si="0"/>
        <v> VSS 1.82 </v>
      </c>
      <c r="B38" s="6" t="str">
        <f t="shared" si="1"/>
        <v>I</v>
      </c>
      <c r="C38" s="21">
        <f t="shared" si="2"/>
        <v>28072.61</v>
      </c>
      <c r="D38" s="24" t="str">
        <f t="shared" si="3"/>
        <v>vis</v>
      </c>
      <c r="E38" s="47">
        <f>VLOOKUP(C38,Active!C$21:E$967,3,FALSE)</f>
        <v>-16041.993556397099</v>
      </c>
      <c r="F38" s="6" t="s">
        <v>82</v>
      </c>
      <c r="G38" s="24" t="str">
        <f t="shared" si="4"/>
        <v>28072.61</v>
      </c>
      <c r="H38" s="21">
        <f t="shared" si="5"/>
        <v>-16042</v>
      </c>
      <c r="I38" s="48" t="s">
        <v>84</v>
      </c>
      <c r="J38" s="49" t="s">
        <v>85</v>
      </c>
      <c r="K38" s="48">
        <v>-16042</v>
      </c>
      <c r="L38" s="48" t="s">
        <v>86</v>
      </c>
      <c r="M38" s="49" t="s">
        <v>87</v>
      </c>
      <c r="N38" s="49"/>
      <c r="O38" s="50" t="s">
        <v>88</v>
      </c>
      <c r="P38" s="50" t="s">
        <v>89</v>
      </c>
    </row>
    <row r="39" spans="1:16" ht="12.75" customHeight="1" thickBot="1">
      <c r="A39" s="21" t="str">
        <f t="shared" si="0"/>
        <v> VSS 1.82 </v>
      </c>
      <c r="B39" s="6" t="str">
        <f t="shared" si="1"/>
        <v>I</v>
      </c>
      <c r="C39" s="21">
        <f t="shared" si="2"/>
        <v>28542.69</v>
      </c>
      <c r="D39" s="24" t="str">
        <f t="shared" si="3"/>
        <v>vis</v>
      </c>
      <c r="E39" s="47">
        <f>VLOOKUP(C39,Active!C$21:E$967,3,FALSE)</f>
        <v>-15519.029321063195</v>
      </c>
      <c r="F39" s="6" t="s">
        <v>82</v>
      </c>
      <c r="G39" s="24" t="str">
        <f t="shared" si="4"/>
        <v>28542.69</v>
      </c>
      <c r="H39" s="21">
        <f t="shared" si="5"/>
        <v>-15519</v>
      </c>
      <c r="I39" s="48" t="s">
        <v>90</v>
      </c>
      <c r="J39" s="49" t="s">
        <v>91</v>
      </c>
      <c r="K39" s="48">
        <v>-15519</v>
      </c>
      <c r="L39" s="48" t="s">
        <v>92</v>
      </c>
      <c r="M39" s="49" t="s">
        <v>87</v>
      </c>
      <c r="N39" s="49"/>
      <c r="O39" s="50" t="s">
        <v>88</v>
      </c>
      <c r="P39" s="50" t="s">
        <v>89</v>
      </c>
    </row>
    <row r="40" spans="1:16" ht="12.75" customHeight="1" thickBot="1">
      <c r="A40" s="21" t="str">
        <f t="shared" si="0"/>
        <v> VSS 1.82 </v>
      </c>
      <c r="B40" s="6" t="str">
        <f t="shared" si="1"/>
        <v>I</v>
      </c>
      <c r="C40" s="21">
        <f t="shared" si="2"/>
        <v>29192.61</v>
      </c>
      <c r="D40" s="24" t="str">
        <f t="shared" si="3"/>
        <v>vis</v>
      </c>
      <c r="E40" s="47">
        <f>VLOOKUP(C40,Active!C$21:E$967,3,FALSE)</f>
        <v>-14795.992995696846</v>
      </c>
      <c r="F40" s="6" t="s">
        <v>82</v>
      </c>
      <c r="G40" s="24" t="str">
        <f t="shared" si="4"/>
        <v>29192.61</v>
      </c>
      <c r="H40" s="21">
        <f t="shared" si="5"/>
        <v>-14796</v>
      </c>
      <c r="I40" s="48" t="s">
        <v>93</v>
      </c>
      <c r="J40" s="49" t="s">
        <v>94</v>
      </c>
      <c r="K40" s="48">
        <v>-14796</v>
      </c>
      <c r="L40" s="48" t="s">
        <v>86</v>
      </c>
      <c r="M40" s="49" t="s">
        <v>87</v>
      </c>
      <c r="N40" s="49"/>
      <c r="O40" s="50" t="s">
        <v>88</v>
      </c>
      <c r="P40" s="50" t="s">
        <v>89</v>
      </c>
    </row>
    <row r="41" spans="1:16" ht="12.75" customHeight="1" thickBot="1">
      <c r="A41" s="21" t="str">
        <f t="shared" si="0"/>
        <v> VSS 1.82 </v>
      </c>
      <c r="B41" s="6" t="str">
        <f t="shared" si="1"/>
        <v>I</v>
      </c>
      <c r="C41" s="21">
        <f t="shared" si="2"/>
        <v>29219.54</v>
      </c>
      <c r="D41" s="24" t="str">
        <f t="shared" si="3"/>
        <v>vis</v>
      </c>
      <c r="E41" s="47">
        <f>VLOOKUP(C41,Active!C$21:E$967,3,FALSE)</f>
        <v>-14766.033357215008</v>
      </c>
      <c r="F41" s="6" t="s">
        <v>82</v>
      </c>
      <c r="G41" s="24" t="str">
        <f t="shared" si="4"/>
        <v>29219.54</v>
      </c>
      <c r="H41" s="21">
        <f t="shared" si="5"/>
        <v>-14766</v>
      </c>
      <c r="I41" s="48" t="s">
        <v>95</v>
      </c>
      <c r="J41" s="49" t="s">
        <v>96</v>
      </c>
      <c r="K41" s="48">
        <v>-14766</v>
      </c>
      <c r="L41" s="48" t="s">
        <v>92</v>
      </c>
      <c r="M41" s="49" t="s">
        <v>87</v>
      </c>
      <c r="N41" s="49"/>
      <c r="O41" s="50" t="s">
        <v>88</v>
      </c>
      <c r="P41" s="50" t="s">
        <v>89</v>
      </c>
    </row>
    <row r="42" spans="1:16" ht="12.75" customHeight="1" thickBot="1">
      <c r="A42" s="21" t="str">
        <f t="shared" si="0"/>
        <v> VSS 1.82 </v>
      </c>
      <c r="B42" s="6" t="str">
        <f t="shared" si="1"/>
        <v>I</v>
      </c>
      <c r="C42" s="21">
        <f t="shared" si="2"/>
        <v>29229.439999999999</v>
      </c>
      <c r="D42" s="24" t="str">
        <f t="shared" si="3"/>
        <v>vis</v>
      </c>
      <c r="E42" s="47">
        <f>VLOOKUP(C42,Active!C$21:E$967,3,FALSE)</f>
        <v>-14755.019602258822</v>
      </c>
      <c r="F42" s="6" t="s">
        <v>82</v>
      </c>
      <c r="G42" s="24" t="str">
        <f t="shared" si="4"/>
        <v>29229.44</v>
      </c>
      <c r="H42" s="21">
        <f t="shared" si="5"/>
        <v>-14755</v>
      </c>
      <c r="I42" s="48" t="s">
        <v>97</v>
      </c>
      <c r="J42" s="49" t="s">
        <v>98</v>
      </c>
      <c r="K42" s="48">
        <v>-14755</v>
      </c>
      <c r="L42" s="48" t="s">
        <v>99</v>
      </c>
      <c r="M42" s="49" t="s">
        <v>87</v>
      </c>
      <c r="N42" s="49"/>
      <c r="O42" s="50" t="s">
        <v>88</v>
      </c>
      <c r="P42" s="50" t="s">
        <v>89</v>
      </c>
    </row>
    <row r="43" spans="1:16" ht="12.75" customHeight="1" thickBot="1">
      <c r="A43" s="21" t="str">
        <f t="shared" ref="A43:A74" si="6">P43</f>
        <v> VSS 1.82 </v>
      </c>
      <c r="B43" s="6" t="str">
        <f t="shared" ref="B43:B74" si="7">IF(H43=INT(H43),"I","II")</f>
        <v>I</v>
      </c>
      <c r="C43" s="21">
        <f t="shared" ref="C43:C74" si="8">1*G43</f>
        <v>29230.38</v>
      </c>
      <c r="D43" s="24" t="str">
        <f t="shared" ref="D43:D74" si="9">VLOOKUP(F43,I$1:J$5,2,FALSE)</f>
        <v>vis</v>
      </c>
      <c r="E43" s="47">
        <f>VLOOKUP(C43,Active!C$21:E$967,3,FALSE)</f>
        <v>-14753.973851788232</v>
      </c>
      <c r="F43" s="6" t="s">
        <v>82</v>
      </c>
      <c r="G43" s="24" t="str">
        <f t="shared" ref="G43:G74" si="10">MID(I43,3,LEN(I43)-3)</f>
        <v>29230.38</v>
      </c>
      <c r="H43" s="21">
        <f t="shared" ref="H43:H74" si="11">1*K43</f>
        <v>-14754</v>
      </c>
      <c r="I43" s="48" t="s">
        <v>100</v>
      </c>
      <c r="J43" s="49" t="s">
        <v>101</v>
      </c>
      <c r="K43" s="48">
        <v>-14754</v>
      </c>
      <c r="L43" s="48" t="s">
        <v>102</v>
      </c>
      <c r="M43" s="49" t="s">
        <v>87</v>
      </c>
      <c r="N43" s="49"/>
      <c r="O43" s="50" t="s">
        <v>88</v>
      </c>
      <c r="P43" s="50" t="s">
        <v>89</v>
      </c>
    </row>
    <row r="44" spans="1:16" ht="12.75" customHeight="1" thickBot="1">
      <c r="A44" s="21" t="str">
        <f t="shared" si="6"/>
        <v> VSS 1.82 </v>
      </c>
      <c r="B44" s="6" t="str">
        <f t="shared" si="7"/>
        <v>I</v>
      </c>
      <c r="C44" s="21">
        <f t="shared" si="8"/>
        <v>29317.52</v>
      </c>
      <c r="D44" s="24" t="str">
        <f t="shared" si="9"/>
        <v>vis</v>
      </c>
      <c r="E44" s="47">
        <f>VLOOKUP(C44,Active!C$21:E$967,3,FALSE)</f>
        <v>-14657.030558163749</v>
      </c>
      <c r="F44" s="6" t="s">
        <v>82</v>
      </c>
      <c r="G44" s="24" t="str">
        <f t="shared" si="10"/>
        <v>29317.52</v>
      </c>
      <c r="H44" s="21">
        <f t="shared" si="11"/>
        <v>-14657</v>
      </c>
      <c r="I44" s="48" t="s">
        <v>103</v>
      </c>
      <c r="J44" s="49" t="s">
        <v>104</v>
      </c>
      <c r="K44" s="48">
        <v>-14657</v>
      </c>
      <c r="L44" s="48" t="s">
        <v>92</v>
      </c>
      <c r="M44" s="49" t="s">
        <v>87</v>
      </c>
      <c r="N44" s="49"/>
      <c r="O44" s="50" t="s">
        <v>88</v>
      </c>
      <c r="P44" s="50" t="s">
        <v>89</v>
      </c>
    </row>
    <row r="45" spans="1:16" ht="12.75" customHeight="1" thickBot="1">
      <c r="A45" s="21" t="str">
        <f t="shared" si="6"/>
        <v> VSS 1.82 </v>
      </c>
      <c r="B45" s="6" t="str">
        <f t="shared" si="7"/>
        <v>I</v>
      </c>
      <c r="C45" s="21">
        <f t="shared" si="8"/>
        <v>29486.51</v>
      </c>
      <c r="D45" s="24" t="str">
        <f t="shared" si="9"/>
        <v>vis</v>
      </c>
      <c r="E45" s="47">
        <f>VLOOKUP(C45,Active!C$21:E$967,3,FALSE)</f>
        <v>-14469.029098563096</v>
      </c>
      <c r="F45" s="6" t="s">
        <v>82</v>
      </c>
      <c r="G45" s="24" t="str">
        <f t="shared" si="10"/>
        <v>29486.51</v>
      </c>
      <c r="H45" s="21">
        <f t="shared" si="11"/>
        <v>-14469</v>
      </c>
      <c r="I45" s="48" t="s">
        <v>105</v>
      </c>
      <c r="J45" s="49" t="s">
        <v>106</v>
      </c>
      <c r="K45" s="48">
        <v>-14469</v>
      </c>
      <c r="L45" s="48" t="s">
        <v>92</v>
      </c>
      <c r="M45" s="49" t="s">
        <v>87</v>
      </c>
      <c r="N45" s="49"/>
      <c r="O45" s="50" t="s">
        <v>88</v>
      </c>
      <c r="P45" s="50" t="s">
        <v>89</v>
      </c>
    </row>
    <row r="46" spans="1:16" ht="12.75" customHeight="1" thickBot="1">
      <c r="A46" s="21" t="str">
        <f t="shared" si="6"/>
        <v> VSS 1.82 </v>
      </c>
      <c r="B46" s="6" t="str">
        <f t="shared" si="7"/>
        <v>I</v>
      </c>
      <c r="C46" s="21">
        <f t="shared" si="8"/>
        <v>29639.35</v>
      </c>
      <c r="D46" s="24" t="str">
        <f t="shared" si="9"/>
        <v>vis</v>
      </c>
      <c r="E46" s="47">
        <f>VLOOKUP(C46,Active!C$21:E$967,3,FALSE)</f>
        <v>-14298.994522047537</v>
      </c>
      <c r="F46" s="6" t="s">
        <v>82</v>
      </c>
      <c r="G46" s="24" t="str">
        <f t="shared" si="10"/>
        <v>29639.35</v>
      </c>
      <c r="H46" s="21">
        <f t="shared" si="11"/>
        <v>-14299</v>
      </c>
      <c r="I46" s="48" t="s">
        <v>107</v>
      </c>
      <c r="J46" s="49" t="s">
        <v>108</v>
      </c>
      <c r="K46" s="48">
        <v>-14299</v>
      </c>
      <c r="L46" s="48" t="s">
        <v>109</v>
      </c>
      <c r="M46" s="49" t="s">
        <v>87</v>
      </c>
      <c r="N46" s="49"/>
      <c r="O46" s="50" t="s">
        <v>88</v>
      </c>
      <c r="P46" s="50" t="s">
        <v>89</v>
      </c>
    </row>
    <row r="47" spans="1:16" ht="12.75" customHeight="1" thickBot="1">
      <c r="A47" s="21" t="str">
        <f t="shared" si="6"/>
        <v> VSS 1.82 </v>
      </c>
      <c r="B47" s="6" t="str">
        <f t="shared" si="7"/>
        <v>I</v>
      </c>
      <c r="C47" s="21">
        <f t="shared" si="8"/>
        <v>29672.58</v>
      </c>
      <c r="D47" s="24" t="str">
        <f t="shared" si="9"/>
        <v>vis</v>
      </c>
      <c r="E47" s="47">
        <f>VLOOKUP(C47,Active!C$21:E$967,3,FALSE)</f>
        <v>-14262.026130411756</v>
      </c>
      <c r="F47" s="6" t="s">
        <v>82</v>
      </c>
      <c r="G47" s="24" t="str">
        <f t="shared" si="10"/>
        <v>29672.58</v>
      </c>
      <c r="H47" s="21">
        <f t="shared" si="11"/>
        <v>-14262</v>
      </c>
      <c r="I47" s="48" t="s">
        <v>110</v>
      </c>
      <c r="J47" s="49" t="s">
        <v>111</v>
      </c>
      <c r="K47" s="48">
        <v>-14262</v>
      </c>
      <c r="L47" s="48" t="s">
        <v>99</v>
      </c>
      <c r="M47" s="49" t="s">
        <v>87</v>
      </c>
      <c r="N47" s="49"/>
      <c r="O47" s="50" t="s">
        <v>88</v>
      </c>
      <c r="P47" s="50" t="s">
        <v>89</v>
      </c>
    </row>
    <row r="48" spans="1:16" ht="12.75" customHeight="1" thickBot="1">
      <c r="A48" s="21" t="str">
        <f t="shared" si="6"/>
        <v> VSS 1.82 </v>
      </c>
      <c r="B48" s="6" t="str">
        <f t="shared" si="7"/>
        <v>I</v>
      </c>
      <c r="C48" s="21">
        <f t="shared" si="8"/>
        <v>29727.43</v>
      </c>
      <c r="D48" s="24" t="str">
        <f t="shared" si="9"/>
        <v>vis</v>
      </c>
      <c r="E48" s="47">
        <f>VLOOKUP(C48,Active!C$21:E$967,3,FALSE)</f>
        <v>-14201.005477952463</v>
      </c>
      <c r="F48" s="6" t="s">
        <v>82</v>
      </c>
      <c r="G48" s="24" t="str">
        <f t="shared" si="10"/>
        <v>29727.43</v>
      </c>
      <c r="H48" s="21">
        <f t="shared" si="11"/>
        <v>-14201</v>
      </c>
      <c r="I48" s="48" t="s">
        <v>112</v>
      </c>
      <c r="J48" s="49" t="s">
        <v>113</v>
      </c>
      <c r="K48" s="48">
        <v>-14201</v>
      </c>
      <c r="L48" s="48" t="s">
        <v>114</v>
      </c>
      <c r="M48" s="49" t="s">
        <v>87</v>
      </c>
      <c r="N48" s="49"/>
      <c r="O48" s="50" t="s">
        <v>88</v>
      </c>
      <c r="P48" s="50" t="s">
        <v>89</v>
      </c>
    </row>
    <row r="49" spans="1:16" ht="12.75" customHeight="1" thickBot="1">
      <c r="A49" s="21" t="str">
        <f t="shared" si="6"/>
        <v> VSS 1.82 </v>
      </c>
      <c r="B49" s="6" t="str">
        <f t="shared" si="7"/>
        <v>I</v>
      </c>
      <c r="C49" s="21">
        <f t="shared" si="8"/>
        <v>29728.36</v>
      </c>
      <c r="D49" s="24" t="str">
        <f t="shared" si="9"/>
        <v>vis</v>
      </c>
      <c r="E49" s="47">
        <f>VLOOKUP(C49,Active!C$21:E$967,3,FALSE)</f>
        <v>-14199.970852486882</v>
      </c>
      <c r="F49" s="6" t="s">
        <v>82</v>
      </c>
      <c r="G49" s="24" t="str">
        <f t="shared" si="10"/>
        <v>29728.36</v>
      </c>
      <c r="H49" s="21">
        <f t="shared" si="11"/>
        <v>-14200</v>
      </c>
      <c r="I49" s="48" t="s">
        <v>115</v>
      </c>
      <c r="J49" s="49" t="s">
        <v>116</v>
      </c>
      <c r="K49" s="48">
        <v>-14200</v>
      </c>
      <c r="L49" s="48" t="s">
        <v>117</v>
      </c>
      <c r="M49" s="49" t="s">
        <v>87</v>
      </c>
      <c r="N49" s="49"/>
      <c r="O49" s="50" t="s">
        <v>88</v>
      </c>
      <c r="P49" s="50" t="s">
        <v>89</v>
      </c>
    </row>
    <row r="50" spans="1:16" ht="12.75" customHeight="1" thickBot="1">
      <c r="A50" s="21" t="str">
        <f t="shared" si="6"/>
        <v> VSS 1.82 </v>
      </c>
      <c r="B50" s="6" t="str">
        <f t="shared" si="7"/>
        <v>I</v>
      </c>
      <c r="C50" s="21">
        <f t="shared" si="8"/>
        <v>29851.47</v>
      </c>
      <c r="D50" s="24" t="str">
        <f t="shared" si="9"/>
        <v>vis</v>
      </c>
      <c r="E50" s="47">
        <f>VLOOKUP(C50,Active!C$21:E$967,3,FALSE)</f>
        <v>-14063.010915854909</v>
      </c>
      <c r="F50" s="6" t="s">
        <v>82</v>
      </c>
      <c r="G50" s="24" t="str">
        <f t="shared" si="10"/>
        <v>29851.47</v>
      </c>
      <c r="H50" s="21">
        <f t="shared" si="11"/>
        <v>-14063</v>
      </c>
      <c r="I50" s="48" t="s">
        <v>118</v>
      </c>
      <c r="J50" s="49" t="s">
        <v>119</v>
      </c>
      <c r="K50" s="48">
        <v>-14063</v>
      </c>
      <c r="L50" s="48" t="s">
        <v>120</v>
      </c>
      <c r="M50" s="49" t="s">
        <v>87</v>
      </c>
      <c r="N50" s="49"/>
      <c r="O50" s="50" t="s">
        <v>88</v>
      </c>
      <c r="P50" s="50" t="s">
        <v>89</v>
      </c>
    </row>
    <row r="51" spans="1:16" ht="12.75" customHeight="1" thickBot="1">
      <c r="A51" s="21" t="str">
        <f t="shared" si="6"/>
        <v> VSS 1.82 </v>
      </c>
      <c r="B51" s="6" t="str">
        <f t="shared" si="7"/>
        <v>I</v>
      </c>
      <c r="C51" s="21">
        <f t="shared" si="8"/>
        <v>30101.37</v>
      </c>
      <c r="D51" s="24" t="str">
        <f t="shared" si="9"/>
        <v>vis</v>
      </c>
      <c r="E51" s="47">
        <f>VLOOKUP(C51,Active!C$21:E$967,3,FALSE)</f>
        <v>-13784.997040748669</v>
      </c>
      <c r="F51" s="6" t="s">
        <v>82</v>
      </c>
      <c r="G51" s="24" t="str">
        <f t="shared" si="10"/>
        <v>30101.37</v>
      </c>
      <c r="H51" s="21">
        <f t="shared" si="11"/>
        <v>-13785</v>
      </c>
      <c r="I51" s="48" t="s">
        <v>121</v>
      </c>
      <c r="J51" s="49" t="s">
        <v>122</v>
      </c>
      <c r="K51" s="48">
        <v>-13785</v>
      </c>
      <c r="L51" s="48" t="s">
        <v>109</v>
      </c>
      <c r="M51" s="49" t="s">
        <v>87</v>
      </c>
      <c r="N51" s="49"/>
      <c r="O51" s="50" t="s">
        <v>88</v>
      </c>
      <c r="P51" s="50" t="s">
        <v>89</v>
      </c>
    </row>
    <row r="52" spans="1:16" ht="12.75" customHeight="1" thickBot="1">
      <c r="A52" s="21" t="str">
        <f t="shared" si="6"/>
        <v> VSS 1.82 </v>
      </c>
      <c r="B52" s="6" t="str">
        <f t="shared" si="7"/>
        <v>I</v>
      </c>
      <c r="C52" s="21">
        <f t="shared" si="8"/>
        <v>30377.32</v>
      </c>
      <c r="D52" s="24" t="str">
        <f t="shared" si="9"/>
        <v>vis</v>
      </c>
      <c r="E52" s="47">
        <f>VLOOKUP(C52,Active!C$21:E$967,3,FALSE)</f>
        <v>-13478.002527601137</v>
      </c>
      <c r="F52" s="6" t="s">
        <v>82</v>
      </c>
      <c r="G52" s="24" t="str">
        <f t="shared" si="10"/>
        <v>30377.32</v>
      </c>
      <c r="H52" s="21">
        <f t="shared" si="11"/>
        <v>-13478</v>
      </c>
      <c r="I52" s="48" t="s">
        <v>123</v>
      </c>
      <c r="J52" s="49" t="s">
        <v>124</v>
      </c>
      <c r="K52" s="48">
        <v>-13478</v>
      </c>
      <c r="L52" s="48" t="s">
        <v>114</v>
      </c>
      <c r="M52" s="49" t="s">
        <v>87</v>
      </c>
      <c r="N52" s="49"/>
      <c r="O52" s="50" t="s">
        <v>88</v>
      </c>
      <c r="P52" s="50" t="s">
        <v>89</v>
      </c>
    </row>
    <row r="53" spans="1:16" ht="12.75" customHeight="1" thickBot="1">
      <c r="A53" s="21" t="str">
        <f t="shared" si="6"/>
        <v> VSS 1.82 </v>
      </c>
      <c r="B53" s="6" t="str">
        <f t="shared" si="7"/>
        <v>I</v>
      </c>
      <c r="C53" s="21">
        <f t="shared" si="8"/>
        <v>30409.66</v>
      </c>
      <c r="D53" s="24" t="str">
        <f t="shared" si="9"/>
        <v>vis</v>
      </c>
      <c r="E53" s="47">
        <f>VLOOKUP(C53,Active!C$21:E$967,3,FALSE)</f>
        <v>-13442.024261410917</v>
      </c>
      <c r="F53" s="6" t="s">
        <v>82</v>
      </c>
      <c r="G53" s="24" t="str">
        <f t="shared" si="10"/>
        <v>30409.66</v>
      </c>
      <c r="H53" s="21">
        <f t="shared" si="11"/>
        <v>-13442</v>
      </c>
      <c r="I53" s="48" t="s">
        <v>125</v>
      </c>
      <c r="J53" s="49" t="s">
        <v>126</v>
      </c>
      <c r="K53" s="48">
        <v>-13442</v>
      </c>
      <c r="L53" s="48" t="s">
        <v>99</v>
      </c>
      <c r="M53" s="49" t="s">
        <v>87</v>
      </c>
      <c r="N53" s="49"/>
      <c r="O53" s="50" t="s">
        <v>88</v>
      </c>
      <c r="P53" s="50" t="s">
        <v>89</v>
      </c>
    </row>
    <row r="54" spans="1:16" ht="12.75" customHeight="1" thickBot="1">
      <c r="A54" s="21" t="str">
        <f t="shared" si="6"/>
        <v> VSS 1.82 </v>
      </c>
      <c r="B54" s="6" t="str">
        <f t="shared" si="7"/>
        <v>I</v>
      </c>
      <c r="C54" s="21">
        <f t="shared" si="8"/>
        <v>30704.5</v>
      </c>
      <c r="D54" s="24" t="str">
        <f t="shared" si="9"/>
        <v>vis</v>
      </c>
      <c r="E54" s="47">
        <f>VLOOKUP(C54,Active!C$21:E$967,3,FALSE)</f>
        <v>-13114.014613806576</v>
      </c>
      <c r="F54" s="6" t="s">
        <v>82</v>
      </c>
      <c r="G54" s="24" t="str">
        <f t="shared" si="10"/>
        <v>30704.50</v>
      </c>
      <c r="H54" s="21">
        <f t="shared" si="11"/>
        <v>-13114</v>
      </c>
      <c r="I54" s="48" t="s">
        <v>127</v>
      </c>
      <c r="J54" s="49" t="s">
        <v>128</v>
      </c>
      <c r="K54" s="48">
        <v>-13114</v>
      </c>
      <c r="L54" s="48" t="s">
        <v>120</v>
      </c>
      <c r="M54" s="49" t="s">
        <v>87</v>
      </c>
      <c r="N54" s="49"/>
      <c r="O54" s="50" t="s">
        <v>88</v>
      </c>
      <c r="P54" s="50" t="s">
        <v>89</v>
      </c>
    </row>
    <row r="55" spans="1:16" ht="12.75" customHeight="1" thickBot="1">
      <c r="A55" s="21" t="str">
        <f t="shared" si="6"/>
        <v> VSS 1.82 </v>
      </c>
      <c r="B55" s="6" t="str">
        <f t="shared" si="7"/>
        <v>I</v>
      </c>
      <c r="C55" s="21">
        <f t="shared" si="8"/>
        <v>31027.200000000001</v>
      </c>
      <c r="D55" s="24" t="str">
        <f t="shared" si="9"/>
        <v>vis</v>
      </c>
      <c r="E55" s="47">
        <f>VLOOKUP(C55,Active!C$21:E$967,3,FALSE)</f>
        <v>-12755.010702254815</v>
      </c>
      <c r="F55" s="6" t="s">
        <v>82</v>
      </c>
      <c r="G55" s="24" t="str">
        <f t="shared" si="10"/>
        <v>31027.20</v>
      </c>
      <c r="H55" s="21">
        <f t="shared" si="11"/>
        <v>-12755</v>
      </c>
      <c r="I55" s="48" t="s">
        <v>129</v>
      </c>
      <c r="J55" s="49" t="s">
        <v>130</v>
      </c>
      <c r="K55" s="48">
        <v>-12755</v>
      </c>
      <c r="L55" s="48" t="s">
        <v>120</v>
      </c>
      <c r="M55" s="49" t="s">
        <v>131</v>
      </c>
      <c r="N55" s="49"/>
      <c r="O55" s="50" t="s">
        <v>88</v>
      </c>
      <c r="P55" s="50" t="s">
        <v>89</v>
      </c>
    </row>
    <row r="56" spans="1:16" ht="12.75" customHeight="1" thickBot="1">
      <c r="A56" s="21" t="str">
        <f t="shared" si="6"/>
        <v> BBS 21 </v>
      </c>
      <c r="B56" s="6" t="str">
        <f t="shared" si="7"/>
        <v>I</v>
      </c>
      <c r="C56" s="21">
        <f t="shared" si="8"/>
        <v>42492.370999999999</v>
      </c>
      <c r="D56" s="24" t="str">
        <f t="shared" si="9"/>
        <v>vis</v>
      </c>
      <c r="E56" s="47">
        <f>VLOOKUP(C56,Active!C$21:E$967,3,FALSE)</f>
        <v>-2.2250010017037429E-3</v>
      </c>
      <c r="F56" s="6" t="s">
        <v>82</v>
      </c>
      <c r="G56" s="24" t="str">
        <f t="shared" si="10"/>
        <v>42492.371</v>
      </c>
      <c r="H56" s="21">
        <f t="shared" si="11"/>
        <v>0</v>
      </c>
      <c r="I56" s="48" t="s">
        <v>132</v>
      </c>
      <c r="J56" s="49" t="s">
        <v>133</v>
      </c>
      <c r="K56" s="48">
        <v>0</v>
      </c>
      <c r="L56" s="48" t="s">
        <v>134</v>
      </c>
      <c r="M56" s="49" t="s">
        <v>131</v>
      </c>
      <c r="N56" s="49"/>
      <c r="O56" s="50" t="s">
        <v>135</v>
      </c>
      <c r="P56" s="50" t="s">
        <v>136</v>
      </c>
    </row>
    <row r="57" spans="1:16" ht="12.75" customHeight="1" thickBot="1">
      <c r="A57" s="21" t="str">
        <f t="shared" si="6"/>
        <v> BBS 21 </v>
      </c>
      <c r="B57" s="6" t="str">
        <f t="shared" si="7"/>
        <v>I</v>
      </c>
      <c r="C57" s="21">
        <f t="shared" si="8"/>
        <v>42501.358999999997</v>
      </c>
      <c r="D57" s="24" t="str">
        <f t="shared" si="9"/>
        <v>vis</v>
      </c>
      <c r="E57" s="47">
        <f>VLOOKUP(C57,Active!C$21:E$967,3,FALSE)</f>
        <v>9.9969294986151009</v>
      </c>
      <c r="F57" s="6" t="s">
        <v>82</v>
      </c>
      <c r="G57" s="24" t="str">
        <f t="shared" si="10"/>
        <v>42501.359</v>
      </c>
      <c r="H57" s="21">
        <f t="shared" si="11"/>
        <v>10</v>
      </c>
      <c r="I57" s="48" t="s">
        <v>137</v>
      </c>
      <c r="J57" s="49" t="s">
        <v>138</v>
      </c>
      <c r="K57" s="48">
        <v>10</v>
      </c>
      <c r="L57" s="48" t="s">
        <v>83</v>
      </c>
      <c r="M57" s="49" t="s">
        <v>131</v>
      </c>
      <c r="N57" s="49"/>
      <c r="O57" s="50" t="s">
        <v>135</v>
      </c>
      <c r="P57" s="50" t="s">
        <v>136</v>
      </c>
    </row>
    <row r="58" spans="1:16" ht="12.75" customHeight="1" thickBot="1">
      <c r="A58" s="21" t="str">
        <f t="shared" si="6"/>
        <v> BBS 23 </v>
      </c>
      <c r="B58" s="6" t="str">
        <f t="shared" si="7"/>
        <v>I</v>
      </c>
      <c r="C58" s="21">
        <f t="shared" si="8"/>
        <v>42624.506999999998</v>
      </c>
      <c r="D58" s="24" t="str">
        <f t="shared" si="9"/>
        <v>vis</v>
      </c>
      <c r="E58" s="47">
        <f>VLOOKUP(C58,Active!C$21:E$967,3,FALSE)</f>
        <v>146.99914114961152</v>
      </c>
      <c r="F58" s="6" t="s">
        <v>82</v>
      </c>
      <c r="G58" s="24" t="str">
        <f t="shared" si="10"/>
        <v>42624.507</v>
      </c>
      <c r="H58" s="21">
        <f t="shared" si="11"/>
        <v>147</v>
      </c>
      <c r="I58" s="48" t="s">
        <v>139</v>
      </c>
      <c r="J58" s="49" t="s">
        <v>140</v>
      </c>
      <c r="K58" s="48">
        <v>147</v>
      </c>
      <c r="L58" s="48" t="s">
        <v>141</v>
      </c>
      <c r="M58" s="49" t="s">
        <v>131</v>
      </c>
      <c r="N58" s="49"/>
      <c r="O58" s="50" t="s">
        <v>135</v>
      </c>
      <c r="P58" s="50" t="s">
        <v>142</v>
      </c>
    </row>
    <row r="59" spans="1:16" ht="12.75" customHeight="1" thickBot="1">
      <c r="A59" s="21" t="str">
        <f t="shared" si="6"/>
        <v> BBS 23 </v>
      </c>
      <c r="B59" s="6" t="str">
        <f t="shared" si="7"/>
        <v>I</v>
      </c>
      <c r="C59" s="21">
        <f t="shared" si="8"/>
        <v>42641.586000000003</v>
      </c>
      <c r="D59" s="24" t="str">
        <f t="shared" si="9"/>
        <v>vis</v>
      </c>
      <c r="E59" s="47">
        <f>VLOOKUP(C59,Active!C$21:E$967,3,FALSE)</f>
        <v>165.9995371997955</v>
      </c>
      <c r="F59" s="6" t="s">
        <v>82</v>
      </c>
      <c r="G59" s="24" t="str">
        <f t="shared" si="10"/>
        <v>42641.586</v>
      </c>
      <c r="H59" s="21">
        <f t="shared" si="11"/>
        <v>166</v>
      </c>
      <c r="I59" s="48" t="s">
        <v>143</v>
      </c>
      <c r="J59" s="49" t="s">
        <v>144</v>
      </c>
      <c r="K59" s="48">
        <v>166</v>
      </c>
      <c r="L59" s="48" t="s">
        <v>145</v>
      </c>
      <c r="M59" s="49" t="s">
        <v>131</v>
      </c>
      <c r="N59" s="49"/>
      <c r="O59" s="50" t="s">
        <v>135</v>
      </c>
      <c r="P59" s="50" t="s">
        <v>142</v>
      </c>
    </row>
    <row r="60" spans="1:16" ht="12.75" customHeight="1" thickBot="1">
      <c r="A60" s="21" t="str">
        <f t="shared" si="6"/>
        <v> BBS 23 </v>
      </c>
      <c r="B60" s="6" t="str">
        <f t="shared" si="7"/>
        <v>I</v>
      </c>
      <c r="C60" s="21">
        <f t="shared" si="8"/>
        <v>42652.374000000003</v>
      </c>
      <c r="D60" s="24" t="str">
        <f t="shared" si="9"/>
        <v>vis</v>
      </c>
      <c r="E60" s="47">
        <f>VLOOKUP(C60,Active!C$21:E$967,3,FALSE)</f>
        <v>178.00119260054095</v>
      </c>
      <c r="F60" s="6" t="s">
        <v>82</v>
      </c>
      <c r="G60" s="24" t="str">
        <f t="shared" si="10"/>
        <v>42652.374</v>
      </c>
      <c r="H60" s="21">
        <f t="shared" si="11"/>
        <v>178</v>
      </c>
      <c r="I60" s="48" t="s">
        <v>146</v>
      </c>
      <c r="J60" s="49" t="s">
        <v>147</v>
      </c>
      <c r="K60" s="48">
        <v>178</v>
      </c>
      <c r="L60" s="48" t="s">
        <v>148</v>
      </c>
      <c r="M60" s="49" t="s">
        <v>131</v>
      </c>
      <c r="N60" s="49"/>
      <c r="O60" s="50" t="s">
        <v>135</v>
      </c>
      <c r="P60" s="50" t="s">
        <v>142</v>
      </c>
    </row>
    <row r="61" spans="1:16" ht="12.75" customHeight="1" thickBot="1">
      <c r="A61" s="21" t="str">
        <f t="shared" si="6"/>
        <v> BBS 24 </v>
      </c>
      <c r="B61" s="6" t="str">
        <f t="shared" si="7"/>
        <v>I</v>
      </c>
      <c r="C61" s="21">
        <f t="shared" si="8"/>
        <v>42742.271999999997</v>
      </c>
      <c r="D61" s="24" t="str">
        <f t="shared" si="9"/>
        <v>vis</v>
      </c>
      <c r="E61" s="47">
        <f>VLOOKUP(C61,Active!C$21:E$967,3,FALSE)</f>
        <v>278.01276260574053</v>
      </c>
      <c r="F61" s="6" t="s">
        <v>82</v>
      </c>
      <c r="G61" s="24" t="str">
        <f t="shared" si="10"/>
        <v>42742.272</v>
      </c>
      <c r="H61" s="21">
        <f t="shared" si="11"/>
        <v>278</v>
      </c>
      <c r="I61" s="48" t="s">
        <v>149</v>
      </c>
      <c r="J61" s="49" t="s">
        <v>150</v>
      </c>
      <c r="K61" s="48">
        <v>278</v>
      </c>
      <c r="L61" s="48" t="s">
        <v>151</v>
      </c>
      <c r="M61" s="49" t="s">
        <v>131</v>
      </c>
      <c r="N61" s="49"/>
      <c r="O61" s="50" t="s">
        <v>135</v>
      </c>
      <c r="P61" s="50" t="s">
        <v>152</v>
      </c>
    </row>
    <row r="62" spans="1:16" ht="12.75" customHeight="1" thickBot="1">
      <c r="A62" s="21" t="str">
        <f t="shared" si="6"/>
        <v> BBS 25 </v>
      </c>
      <c r="B62" s="6" t="str">
        <f t="shared" si="7"/>
        <v>I</v>
      </c>
      <c r="C62" s="21">
        <f t="shared" si="8"/>
        <v>42777.305</v>
      </c>
      <c r="D62" s="24" t="str">
        <f t="shared" si="9"/>
        <v>vis</v>
      </c>
      <c r="E62" s="47">
        <f>VLOOKUP(C62,Active!C$21:E$967,3,FALSE)</f>
        <v>316.98699264414745</v>
      </c>
      <c r="F62" s="6" t="s">
        <v>82</v>
      </c>
      <c r="G62" s="24" t="str">
        <f t="shared" si="10"/>
        <v>42777.305</v>
      </c>
      <c r="H62" s="21">
        <f t="shared" si="11"/>
        <v>317</v>
      </c>
      <c r="I62" s="48" t="s">
        <v>153</v>
      </c>
      <c r="J62" s="49" t="s">
        <v>154</v>
      </c>
      <c r="K62" s="48">
        <v>317</v>
      </c>
      <c r="L62" s="48" t="s">
        <v>155</v>
      </c>
      <c r="M62" s="49" t="s">
        <v>131</v>
      </c>
      <c r="N62" s="49"/>
      <c r="O62" s="50" t="s">
        <v>135</v>
      </c>
      <c r="P62" s="50" t="s">
        <v>156</v>
      </c>
    </row>
    <row r="63" spans="1:16" ht="12.75" customHeight="1" thickBot="1">
      <c r="A63" s="21" t="str">
        <f t="shared" si="6"/>
        <v> BBS 38 </v>
      </c>
      <c r="B63" s="6" t="str">
        <f t="shared" si="7"/>
        <v>I</v>
      </c>
      <c r="C63" s="21">
        <f t="shared" si="8"/>
        <v>43743.612000000001</v>
      </c>
      <c r="D63" s="24" t="str">
        <f t="shared" si="9"/>
        <v>vis</v>
      </c>
      <c r="E63" s="47">
        <f>VLOOKUP(C63,Active!C$21:E$967,3,FALSE)</f>
        <v>1392.0040139018079</v>
      </c>
      <c r="F63" s="6" t="s">
        <v>82</v>
      </c>
      <c r="G63" s="24" t="str">
        <f t="shared" si="10"/>
        <v>43743.612</v>
      </c>
      <c r="H63" s="21">
        <f t="shared" si="11"/>
        <v>1392</v>
      </c>
      <c r="I63" s="48" t="s">
        <v>157</v>
      </c>
      <c r="J63" s="49" t="s">
        <v>158</v>
      </c>
      <c r="K63" s="48">
        <v>1392</v>
      </c>
      <c r="L63" s="48" t="s">
        <v>159</v>
      </c>
      <c r="M63" s="49" t="s">
        <v>131</v>
      </c>
      <c r="N63" s="49"/>
      <c r="O63" s="50" t="s">
        <v>135</v>
      </c>
      <c r="P63" s="50" t="s">
        <v>160</v>
      </c>
    </row>
    <row r="64" spans="1:16" ht="12.75" customHeight="1" thickBot="1">
      <c r="A64" s="21" t="str">
        <f t="shared" si="6"/>
        <v>IBVS 3875 </v>
      </c>
      <c r="B64" s="6" t="str">
        <f t="shared" si="7"/>
        <v>I</v>
      </c>
      <c r="C64" s="21">
        <f t="shared" si="8"/>
        <v>47390.366900000001</v>
      </c>
      <c r="D64" s="24" t="str">
        <f t="shared" si="9"/>
        <v>vis</v>
      </c>
      <c r="E64" s="47">
        <f>VLOOKUP(C64,Active!C$21:E$967,3,FALSE)</f>
        <v>5449.0206658093011</v>
      </c>
      <c r="F64" s="6" t="s">
        <v>82</v>
      </c>
      <c r="G64" s="24" t="str">
        <f t="shared" si="10"/>
        <v>47390.3669</v>
      </c>
      <c r="H64" s="21">
        <f t="shared" si="11"/>
        <v>5449</v>
      </c>
      <c r="I64" s="48" t="s">
        <v>161</v>
      </c>
      <c r="J64" s="49" t="s">
        <v>162</v>
      </c>
      <c r="K64" s="48">
        <v>5449</v>
      </c>
      <c r="L64" s="48" t="s">
        <v>163</v>
      </c>
      <c r="M64" s="49" t="s">
        <v>164</v>
      </c>
      <c r="N64" s="49" t="s">
        <v>165</v>
      </c>
      <c r="O64" s="50" t="s">
        <v>166</v>
      </c>
      <c r="P64" s="51" t="s">
        <v>167</v>
      </c>
    </row>
    <row r="65" spans="1:16" ht="12.75" customHeight="1" thickBot="1">
      <c r="A65" s="21" t="str">
        <f t="shared" si="6"/>
        <v> BRNO 31 </v>
      </c>
      <c r="B65" s="6" t="str">
        <f t="shared" si="7"/>
        <v>I</v>
      </c>
      <c r="C65" s="21">
        <f t="shared" si="8"/>
        <v>48562.504000000001</v>
      </c>
      <c r="D65" s="24" t="str">
        <f t="shared" si="9"/>
        <v>vis</v>
      </c>
      <c r="E65" s="47">
        <f>VLOOKUP(C65,Active!C$21:E$967,3,FALSE)</f>
        <v>6753.023776360701</v>
      </c>
      <c r="F65" s="6" t="s">
        <v>82</v>
      </c>
      <c r="G65" s="24" t="str">
        <f t="shared" si="10"/>
        <v>48562.504</v>
      </c>
      <c r="H65" s="21">
        <f t="shared" si="11"/>
        <v>6753</v>
      </c>
      <c r="I65" s="48" t="s">
        <v>168</v>
      </c>
      <c r="J65" s="49" t="s">
        <v>169</v>
      </c>
      <c r="K65" s="48">
        <v>6753</v>
      </c>
      <c r="L65" s="48" t="s">
        <v>170</v>
      </c>
      <c r="M65" s="49" t="s">
        <v>131</v>
      </c>
      <c r="N65" s="49"/>
      <c r="O65" s="50" t="s">
        <v>171</v>
      </c>
      <c r="P65" s="50" t="s">
        <v>172</v>
      </c>
    </row>
    <row r="66" spans="1:16" ht="12.75" customHeight="1" thickBot="1">
      <c r="A66" s="21" t="str">
        <f t="shared" si="6"/>
        <v> BRNO 31 </v>
      </c>
      <c r="B66" s="6" t="str">
        <f t="shared" si="7"/>
        <v>I</v>
      </c>
      <c r="C66" s="21">
        <f t="shared" si="8"/>
        <v>48625.425999999999</v>
      </c>
      <c r="D66" s="24" t="str">
        <f t="shared" si="9"/>
        <v>vis</v>
      </c>
      <c r="E66" s="47">
        <f>VLOOKUP(C66,Active!C$21:E$967,3,FALSE)</f>
        <v>6823.0245328610399</v>
      </c>
      <c r="F66" s="6" t="s">
        <v>82</v>
      </c>
      <c r="G66" s="24" t="str">
        <f t="shared" si="10"/>
        <v>48625.426</v>
      </c>
      <c r="H66" s="21">
        <f t="shared" si="11"/>
        <v>6823</v>
      </c>
      <c r="I66" s="48" t="s">
        <v>173</v>
      </c>
      <c r="J66" s="49" t="s">
        <v>174</v>
      </c>
      <c r="K66" s="48">
        <v>6823</v>
      </c>
      <c r="L66" s="48" t="s">
        <v>175</v>
      </c>
      <c r="M66" s="49" t="s">
        <v>131</v>
      </c>
      <c r="N66" s="49"/>
      <c r="O66" s="50" t="s">
        <v>176</v>
      </c>
      <c r="P66" s="50" t="s">
        <v>172</v>
      </c>
    </row>
    <row r="67" spans="1:16" ht="12.75" customHeight="1" thickBot="1">
      <c r="A67" s="21" t="str">
        <f t="shared" si="6"/>
        <v> BBS 107 </v>
      </c>
      <c r="B67" s="6" t="str">
        <f t="shared" si="7"/>
        <v>I</v>
      </c>
      <c r="C67" s="21">
        <f t="shared" si="8"/>
        <v>49567.447999999997</v>
      </c>
      <c r="D67" s="24" t="str">
        <f t="shared" si="9"/>
        <v>vis</v>
      </c>
      <c r="E67" s="47">
        <f>VLOOKUP(C67,Active!C$21:E$967,3,FALSE)</f>
        <v>7871.0244794610126</v>
      </c>
      <c r="F67" s="6" t="s">
        <v>82</v>
      </c>
      <c r="G67" s="24" t="str">
        <f t="shared" si="10"/>
        <v>49567.448</v>
      </c>
      <c r="H67" s="21">
        <f t="shared" si="11"/>
        <v>7871</v>
      </c>
      <c r="I67" s="48" t="s">
        <v>177</v>
      </c>
      <c r="J67" s="49" t="s">
        <v>178</v>
      </c>
      <c r="K67" s="48">
        <v>7871</v>
      </c>
      <c r="L67" s="48" t="s">
        <v>175</v>
      </c>
      <c r="M67" s="49" t="s">
        <v>131</v>
      </c>
      <c r="N67" s="49"/>
      <c r="O67" s="50" t="s">
        <v>135</v>
      </c>
      <c r="P67" s="50" t="s">
        <v>179</v>
      </c>
    </row>
    <row r="68" spans="1:16" ht="12.75" customHeight="1" thickBot="1">
      <c r="A68" s="21" t="str">
        <f t="shared" si="6"/>
        <v> BBS 108 </v>
      </c>
      <c r="B68" s="6" t="str">
        <f t="shared" si="7"/>
        <v>I</v>
      </c>
      <c r="C68" s="21">
        <f t="shared" si="8"/>
        <v>49649.235999999997</v>
      </c>
      <c r="D68" s="24" t="str">
        <f t="shared" si="9"/>
        <v>vis</v>
      </c>
      <c r="E68" s="47">
        <f>VLOOKUP(C68,Active!C$21:E$967,3,FALSE)</f>
        <v>7962.0136704061488</v>
      </c>
      <c r="F68" s="6" t="s">
        <v>82</v>
      </c>
      <c r="G68" s="24" t="str">
        <f t="shared" si="10"/>
        <v>49649.236</v>
      </c>
      <c r="H68" s="21">
        <f t="shared" si="11"/>
        <v>7962</v>
      </c>
      <c r="I68" s="48" t="s">
        <v>180</v>
      </c>
      <c r="J68" s="49" t="s">
        <v>181</v>
      </c>
      <c r="K68" s="48">
        <v>7962</v>
      </c>
      <c r="L68" s="48" t="s">
        <v>182</v>
      </c>
      <c r="M68" s="49" t="s">
        <v>131</v>
      </c>
      <c r="N68" s="49"/>
      <c r="O68" s="50" t="s">
        <v>135</v>
      </c>
      <c r="P68" s="50" t="s">
        <v>183</v>
      </c>
    </row>
    <row r="69" spans="1:16" ht="12.75" customHeight="1" thickBot="1">
      <c r="A69" s="21" t="str">
        <f t="shared" si="6"/>
        <v> BBS 113 </v>
      </c>
      <c r="B69" s="6" t="str">
        <f t="shared" si="7"/>
        <v>I</v>
      </c>
      <c r="C69" s="21">
        <f t="shared" si="8"/>
        <v>50313.506999999998</v>
      </c>
      <c r="D69" s="24" t="str">
        <f t="shared" si="9"/>
        <v>vis</v>
      </c>
      <c r="E69" s="47">
        <f>VLOOKUP(C69,Active!C$21:E$967,3,FALSE)</f>
        <v>8701.0154904569681</v>
      </c>
      <c r="F69" s="6" t="s">
        <v>82</v>
      </c>
      <c r="G69" s="24" t="str">
        <f t="shared" si="10"/>
        <v>50313.507</v>
      </c>
      <c r="H69" s="21">
        <f t="shared" si="11"/>
        <v>8701</v>
      </c>
      <c r="I69" s="48" t="s">
        <v>184</v>
      </c>
      <c r="J69" s="49" t="s">
        <v>185</v>
      </c>
      <c r="K69" s="48">
        <v>8701</v>
      </c>
      <c r="L69" s="48" t="s">
        <v>186</v>
      </c>
      <c r="M69" s="49" t="s">
        <v>131</v>
      </c>
      <c r="N69" s="49"/>
      <c r="O69" s="50" t="s">
        <v>135</v>
      </c>
      <c r="P69" s="50" t="s">
        <v>187</v>
      </c>
    </row>
    <row r="70" spans="1:16" ht="12.75" customHeight="1" thickBot="1">
      <c r="A70" s="21" t="str">
        <f t="shared" si="6"/>
        <v> BBS 114 </v>
      </c>
      <c r="B70" s="6" t="str">
        <f t="shared" si="7"/>
        <v>I</v>
      </c>
      <c r="C70" s="21">
        <f t="shared" si="8"/>
        <v>50502.281999999999</v>
      </c>
      <c r="D70" s="24" t="str">
        <f t="shared" si="9"/>
        <v>vis</v>
      </c>
      <c r="E70" s="47">
        <f>VLOOKUP(C70,Active!C$21:E$967,3,FALSE)</f>
        <v>8911.0277724624975</v>
      </c>
      <c r="F70" s="6" t="s">
        <v>82</v>
      </c>
      <c r="G70" s="24" t="str">
        <f t="shared" si="10"/>
        <v>50502.282</v>
      </c>
      <c r="H70" s="21">
        <f t="shared" si="11"/>
        <v>8911</v>
      </c>
      <c r="I70" s="48" t="s">
        <v>188</v>
      </c>
      <c r="J70" s="49" t="s">
        <v>189</v>
      </c>
      <c r="K70" s="48">
        <v>8911</v>
      </c>
      <c r="L70" s="48" t="s">
        <v>190</v>
      </c>
      <c r="M70" s="49" t="s">
        <v>131</v>
      </c>
      <c r="N70" s="49"/>
      <c r="O70" s="50" t="s">
        <v>135</v>
      </c>
      <c r="P70" s="50" t="s">
        <v>191</v>
      </c>
    </row>
    <row r="71" spans="1:16" ht="12.75" customHeight="1" thickBot="1">
      <c r="A71" s="21" t="str">
        <f t="shared" si="6"/>
        <v> BBS 115 </v>
      </c>
      <c r="B71" s="6" t="str">
        <f t="shared" si="7"/>
        <v>I</v>
      </c>
      <c r="C71" s="21">
        <f t="shared" si="8"/>
        <v>50615.53</v>
      </c>
      <c r="D71" s="24" t="str">
        <f t="shared" si="9"/>
        <v>vis</v>
      </c>
      <c r="E71" s="47">
        <f>VLOOKUP(C71,Active!C$21:E$967,3,FALSE)</f>
        <v>9037.0162291573015</v>
      </c>
      <c r="F71" s="6" t="s">
        <v>82</v>
      </c>
      <c r="G71" s="24" t="str">
        <f t="shared" si="10"/>
        <v>50615.530</v>
      </c>
      <c r="H71" s="21">
        <f t="shared" si="11"/>
        <v>9037</v>
      </c>
      <c r="I71" s="48" t="s">
        <v>192</v>
      </c>
      <c r="J71" s="49" t="s">
        <v>193</v>
      </c>
      <c r="K71" s="48">
        <v>9037</v>
      </c>
      <c r="L71" s="48" t="s">
        <v>194</v>
      </c>
      <c r="M71" s="49" t="s">
        <v>131</v>
      </c>
      <c r="N71" s="49"/>
      <c r="O71" s="50" t="s">
        <v>135</v>
      </c>
      <c r="P71" s="50" t="s">
        <v>195</v>
      </c>
    </row>
    <row r="72" spans="1:16" ht="12.75" customHeight="1" thickBot="1">
      <c r="A72" s="21" t="str">
        <f t="shared" si="6"/>
        <v> BBS 116 </v>
      </c>
      <c r="B72" s="6" t="str">
        <f t="shared" si="7"/>
        <v>I</v>
      </c>
      <c r="C72" s="21">
        <f t="shared" si="8"/>
        <v>50714.411</v>
      </c>
      <c r="D72" s="24" t="str">
        <f t="shared" si="9"/>
        <v>vis</v>
      </c>
      <c r="E72" s="47">
        <f>VLOOKUP(C72,Active!C$21:E$967,3,FALSE)</f>
        <v>9147.0213911596256</v>
      </c>
      <c r="F72" s="6" t="s">
        <v>82</v>
      </c>
      <c r="G72" s="24" t="str">
        <f t="shared" si="10"/>
        <v>50714.411</v>
      </c>
      <c r="H72" s="21">
        <f t="shared" si="11"/>
        <v>9147</v>
      </c>
      <c r="I72" s="48" t="s">
        <v>196</v>
      </c>
      <c r="J72" s="49" t="s">
        <v>197</v>
      </c>
      <c r="K72" s="48">
        <v>9147</v>
      </c>
      <c r="L72" s="48" t="s">
        <v>198</v>
      </c>
      <c r="M72" s="49" t="s">
        <v>131</v>
      </c>
      <c r="N72" s="49"/>
      <c r="O72" s="50" t="s">
        <v>176</v>
      </c>
      <c r="P72" s="50" t="s">
        <v>199</v>
      </c>
    </row>
    <row r="73" spans="1:16" ht="12.75" customHeight="1" thickBot="1">
      <c r="A73" s="21" t="str">
        <f t="shared" si="6"/>
        <v> BBS 116 </v>
      </c>
      <c r="B73" s="6" t="str">
        <f t="shared" si="7"/>
        <v>I</v>
      </c>
      <c r="C73" s="21">
        <f t="shared" si="8"/>
        <v>50759.353000000003</v>
      </c>
      <c r="D73" s="24" t="str">
        <f t="shared" si="9"/>
        <v>vis</v>
      </c>
      <c r="E73" s="47">
        <f>VLOOKUP(C73,Active!C$21:E$967,3,FALSE)</f>
        <v>9197.0193886587276</v>
      </c>
      <c r="F73" s="6" t="s">
        <v>82</v>
      </c>
      <c r="G73" s="24" t="str">
        <f t="shared" si="10"/>
        <v>50759.353</v>
      </c>
      <c r="H73" s="21">
        <f t="shared" si="11"/>
        <v>9197</v>
      </c>
      <c r="I73" s="48" t="s">
        <v>205</v>
      </c>
      <c r="J73" s="49" t="s">
        <v>206</v>
      </c>
      <c r="K73" s="48">
        <v>9197</v>
      </c>
      <c r="L73" s="48" t="s">
        <v>207</v>
      </c>
      <c r="M73" s="49" t="s">
        <v>131</v>
      </c>
      <c r="N73" s="49"/>
      <c r="O73" s="50" t="s">
        <v>135</v>
      </c>
      <c r="P73" s="50" t="s">
        <v>199</v>
      </c>
    </row>
    <row r="74" spans="1:16" ht="12.75" customHeight="1" thickBot="1">
      <c r="A74" s="21" t="str">
        <f t="shared" si="6"/>
        <v> BBS 118 </v>
      </c>
      <c r="B74" s="6" t="str">
        <f t="shared" si="7"/>
        <v>I</v>
      </c>
      <c r="C74" s="21">
        <f t="shared" si="8"/>
        <v>51033.500999999997</v>
      </c>
      <c r="D74" s="24" t="str">
        <f t="shared" si="9"/>
        <v>vis</v>
      </c>
      <c r="E74" s="47">
        <f>VLOOKUP(C74,Active!C$21:E$967,3,FALSE)</f>
        <v>9502.0091759041261</v>
      </c>
      <c r="F74" s="6" t="s">
        <v>82</v>
      </c>
      <c r="G74" s="24" t="str">
        <f t="shared" si="10"/>
        <v>51033.501</v>
      </c>
      <c r="H74" s="21">
        <f t="shared" si="11"/>
        <v>9502</v>
      </c>
      <c r="I74" s="48" t="s">
        <v>208</v>
      </c>
      <c r="J74" s="49" t="s">
        <v>209</v>
      </c>
      <c r="K74" s="48">
        <v>9502</v>
      </c>
      <c r="L74" s="48" t="s">
        <v>210</v>
      </c>
      <c r="M74" s="49" t="s">
        <v>131</v>
      </c>
      <c r="N74" s="49"/>
      <c r="O74" s="50" t="s">
        <v>135</v>
      </c>
      <c r="P74" s="50" t="s">
        <v>211</v>
      </c>
    </row>
    <row r="75" spans="1:16" ht="12.75" customHeight="1" thickBot="1">
      <c r="A75" s="21" t="str">
        <f t="shared" ref="A75:A90" si="12">P75</f>
        <v> BBS 121 </v>
      </c>
      <c r="B75" s="6" t="str">
        <f t="shared" ref="B75:B90" si="13">IF(H75=INT(H75),"I","II")</f>
        <v>I</v>
      </c>
      <c r="C75" s="21">
        <f t="shared" ref="C75:C90" si="14">1*G75</f>
        <v>51479.355000000003</v>
      </c>
      <c r="D75" s="24" t="str">
        <f t="shared" ref="D75:D90" si="15">VLOOKUP(F75,I$1:J$5,2,FALSE)</f>
        <v>vis</v>
      </c>
      <c r="E75" s="47">
        <f>VLOOKUP(C75,Active!C$21:E$967,3,FALSE)</f>
        <v>9998.0219741098917</v>
      </c>
      <c r="F75" s="6" t="s">
        <v>82</v>
      </c>
      <c r="G75" s="24" t="str">
        <f t="shared" ref="G75:G90" si="16">MID(I75,3,LEN(I75)-3)</f>
        <v>51479.355</v>
      </c>
      <c r="H75" s="21">
        <f t="shared" ref="H75:H90" si="17">1*K75</f>
        <v>9998</v>
      </c>
      <c r="I75" s="48" t="s">
        <v>216</v>
      </c>
      <c r="J75" s="49" t="s">
        <v>217</v>
      </c>
      <c r="K75" s="48">
        <v>9998</v>
      </c>
      <c r="L75" s="48" t="s">
        <v>218</v>
      </c>
      <c r="M75" s="49" t="s">
        <v>131</v>
      </c>
      <c r="N75" s="49"/>
      <c r="O75" s="50" t="s">
        <v>135</v>
      </c>
      <c r="P75" s="50" t="s">
        <v>219</v>
      </c>
    </row>
    <row r="76" spans="1:16" ht="12.75" customHeight="1" thickBot="1">
      <c r="A76" s="21" t="str">
        <f t="shared" si="12"/>
        <v> BBS 122 </v>
      </c>
      <c r="B76" s="6" t="str">
        <f t="shared" si="13"/>
        <v>I</v>
      </c>
      <c r="C76" s="21">
        <f t="shared" si="14"/>
        <v>51569.237000000001</v>
      </c>
      <c r="D76" s="24" t="str">
        <f t="shared" si="15"/>
        <v>vis</v>
      </c>
      <c r="E76" s="47">
        <f>VLOOKUP(C76,Active!C$21:E$967,3,FALSE)</f>
        <v>10098.015744107086</v>
      </c>
      <c r="F76" s="6" t="s">
        <v>82</v>
      </c>
      <c r="G76" s="24" t="str">
        <f t="shared" si="16"/>
        <v>51569.237</v>
      </c>
      <c r="H76" s="21">
        <f t="shared" si="17"/>
        <v>10098</v>
      </c>
      <c r="I76" s="48" t="s">
        <v>220</v>
      </c>
      <c r="J76" s="49" t="s">
        <v>221</v>
      </c>
      <c r="K76" s="48">
        <v>10098</v>
      </c>
      <c r="L76" s="48" t="s">
        <v>186</v>
      </c>
      <c r="M76" s="49" t="s">
        <v>131</v>
      </c>
      <c r="N76" s="49"/>
      <c r="O76" s="50" t="s">
        <v>135</v>
      </c>
      <c r="P76" s="50" t="s">
        <v>222</v>
      </c>
    </row>
    <row r="77" spans="1:16" ht="12.75" customHeight="1" thickBot="1">
      <c r="A77" s="21" t="str">
        <f t="shared" si="12"/>
        <v> BBS 123 </v>
      </c>
      <c r="B77" s="6" t="str">
        <f t="shared" si="13"/>
        <v>I</v>
      </c>
      <c r="C77" s="21">
        <f t="shared" si="14"/>
        <v>51780.474999999999</v>
      </c>
      <c r="D77" s="24" t="str">
        <f t="shared" si="15"/>
        <v>vis</v>
      </c>
      <c r="E77" s="47">
        <f>VLOOKUP(C77,Active!C$21:E$967,3,FALSE)</f>
        <v>10333.018124858156</v>
      </c>
      <c r="F77" s="6" t="s">
        <v>82</v>
      </c>
      <c r="G77" s="24" t="str">
        <f t="shared" si="16"/>
        <v>51780.475</v>
      </c>
      <c r="H77" s="21">
        <f t="shared" si="17"/>
        <v>10333</v>
      </c>
      <c r="I77" s="48" t="s">
        <v>223</v>
      </c>
      <c r="J77" s="49" t="s">
        <v>224</v>
      </c>
      <c r="K77" s="48">
        <v>10333</v>
      </c>
      <c r="L77" s="48" t="s">
        <v>225</v>
      </c>
      <c r="M77" s="49" t="s">
        <v>131</v>
      </c>
      <c r="N77" s="49"/>
      <c r="O77" s="50" t="s">
        <v>135</v>
      </c>
      <c r="P77" s="50" t="s">
        <v>226</v>
      </c>
    </row>
    <row r="78" spans="1:16" ht="12.75" customHeight="1" thickBot="1">
      <c r="A78" s="21" t="str">
        <f t="shared" si="12"/>
        <v>OEJV 0074 </v>
      </c>
      <c r="B78" s="6" t="str">
        <f t="shared" si="13"/>
        <v>I</v>
      </c>
      <c r="C78" s="21">
        <f t="shared" si="14"/>
        <v>52136.430999999997</v>
      </c>
      <c r="D78" s="24" t="str">
        <f t="shared" si="15"/>
        <v>vis</v>
      </c>
      <c r="E78" s="47" t="e">
        <f>VLOOKUP(C78,Active!C$21:E$967,3,FALSE)</f>
        <v>#N/A</v>
      </c>
      <c r="F78" s="6" t="s">
        <v>82</v>
      </c>
      <c r="G78" s="24" t="str">
        <f t="shared" si="16"/>
        <v>52136.431</v>
      </c>
      <c r="H78" s="21">
        <f t="shared" si="17"/>
        <v>10729</v>
      </c>
      <c r="I78" s="48" t="s">
        <v>235</v>
      </c>
      <c r="J78" s="49" t="s">
        <v>236</v>
      </c>
      <c r="K78" s="48">
        <v>10729</v>
      </c>
      <c r="L78" s="48" t="s">
        <v>207</v>
      </c>
      <c r="M78" s="49" t="s">
        <v>131</v>
      </c>
      <c r="N78" s="49"/>
      <c r="O78" s="50" t="s">
        <v>237</v>
      </c>
      <c r="P78" s="51" t="s">
        <v>238</v>
      </c>
    </row>
    <row r="79" spans="1:16" ht="12.75" customHeight="1" thickBot="1">
      <c r="A79" s="21" t="str">
        <f t="shared" si="12"/>
        <v> BBS 126 </v>
      </c>
      <c r="B79" s="6" t="str">
        <f t="shared" si="13"/>
        <v>I</v>
      </c>
      <c r="C79" s="21">
        <f t="shared" si="14"/>
        <v>52144.518400000001</v>
      </c>
      <c r="D79" s="24" t="str">
        <f t="shared" si="15"/>
        <v>vis</v>
      </c>
      <c r="E79" s="47">
        <f>VLOOKUP(C79,Active!C$21:E$967,3,FALSE)</f>
        <v>10738.016589607467</v>
      </c>
      <c r="F79" s="6" t="s">
        <v>82</v>
      </c>
      <c r="G79" s="24" t="str">
        <f t="shared" si="16"/>
        <v>52144.5184</v>
      </c>
      <c r="H79" s="21">
        <f t="shared" si="17"/>
        <v>10738</v>
      </c>
      <c r="I79" s="48" t="s">
        <v>239</v>
      </c>
      <c r="J79" s="49" t="s">
        <v>240</v>
      </c>
      <c r="K79" s="48">
        <v>10738</v>
      </c>
      <c r="L79" s="48" t="s">
        <v>241</v>
      </c>
      <c r="M79" s="49" t="s">
        <v>164</v>
      </c>
      <c r="N79" s="49" t="s">
        <v>165</v>
      </c>
      <c r="O79" s="50" t="s">
        <v>230</v>
      </c>
      <c r="P79" s="50" t="s">
        <v>242</v>
      </c>
    </row>
    <row r="80" spans="1:16" ht="12.75" customHeight="1" thickBot="1">
      <c r="A80" s="21" t="str">
        <f t="shared" si="12"/>
        <v> BBS 126 </v>
      </c>
      <c r="B80" s="6" t="str">
        <f t="shared" si="13"/>
        <v>I</v>
      </c>
      <c r="C80" s="21">
        <f t="shared" si="14"/>
        <v>52170.584999999999</v>
      </c>
      <c r="D80" s="24" t="str">
        <f t="shared" si="15"/>
        <v>vis</v>
      </c>
      <c r="E80" s="47">
        <f>VLOOKUP(C80,Active!C$21:E$967,3,FALSE)</f>
        <v>10767.015695157063</v>
      </c>
      <c r="F80" s="6" t="s">
        <v>82</v>
      </c>
      <c r="G80" s="24" t="str">
        <f t="shared" si="16"/>
        <v>52170.585</v>
      </c>
      <c r="H80" s="21">
        <f t="shared" si="17"/>
        <v>10767</v>
      </c>
      <c r="I80" s="48" t="s">
        <v>243</v>
      </c>
      <c r="J80" s="49" t="s">
        <v>244</v>
      </c>
      <c r="K80" s="48">
        <v>10767</v>
      </c>
      <c r="L80" s="48" t="s">
        <v>186</v>
      </c>
      <c r="M80" s="49" t="s">
        <v>131</v>
      </c>
      <c r="N80" s="49"/>
      <c r="O80" s="50" t="s">
        <v>135</v>
      </c>
      <c r="P80" s="50" t="s">
        <v>242</v>
      </c>
    </row>
    <row r="81" spans="1:16" ht="12.75" customHeight="1" thickBot="1">
      <c r="A81" s="21" t="str">
        <f t="shared" si="12"/>
        <v> BBS 127 </v>
      </c>
      <c r="B81" s="6" t="str">
        <f t="shared" si="13"/>
        <v>I</v>
      </c>
      <c r="C81" s="21">
        <f t="shared" si="14"/>
        <v>52252.368999999999</v>
      </c>
      <c r="D81" s="24" t="str">
        <f t="shared" si="15"/>
        <v>vis</v>
      </c>
      <c r="E81" s="47">
        <f>VLOOKUP(C81,Active!C$21:E$967,3,FALSE)</f>
        <v>10858.000436100196</v>
      </c>
      <c r="F81" s="6" t="s">
        <v>82</v>
      </c>
      <c r="G81" s="24" t="str">
        <f t="shared" si="16"/>
        <v>52252.369</v>
      </c>
      <c r="H81" s="21">
        <f t="shared" si="17"/>
        <v>10858</v>
      </c>
      <c r="I81" s="48" t="s">
        <v>245</v>
      </c>
      <c r="J81" s="49" t="s">
        <v>246</v>
      </c>
      <c r="K81" s="48">
        <v>10858</v>
      </c>
      <c r="L81" s="48" t="s">
        <v>247</v>
      </c>
      <c r="M81" s="49" t="s">
        <v>131</v>
      </c>
      <c r="N81" s="49"/>
      <c r="O81" s="50" t="s">
        <v>135</v>
      </c>
      <c r="P81" s="50" t="s">
        <v>248</v>
      </c>
    </row>
    <row r="82" spans="1:16" ht="12.75" customHeight="1" thickBot="1">
      <c r="A82" s="21" t="str">
        <f t="shared" si="12"/>
        <v> BBS 127 </v>
      </c>
      <c r="B82" s="6" t="str">
        <f t="shared" si="13"/>
        <v>I</v>
      </c>
      <c r="C82" s="21">
        <f t="shared" si="14"/>
        <v>52253.283100000001</v>
      </c>
      <c r="D82" s="24" t="str">
        <f t="shared" si="15"/>
        <v>vis</v>
      </c>
      <c r="E82" s="47">
        <f>VLOOKUP(C82,Active!C$21:E$967,3,FALSE)</f>
        <v>10859.017372807819</v>
      </c>
      <c r="F82" s="6" t="s">
        <v>82</v>
      </c>
      <c r="G82" s="24" t="str">
        <f t="shared" si="16"/>
        <v>52253.2831</v>
      </c>
      <c r="H82" s="21">
        <f t="shared" si="17"/>
        <v>10859</v>
      </c>
      <c r="I82" s="48" t="s">
        <v>249</v>
      </c>
      <c r="J82" s="49" t="s">
        <v>250</v>
      </c>
      <c r="K82" s="48">
        <v>10859</v>
      </c>
      <c r="L82" s="48" t="s">
        <v>214</v>
      </c>
      <c r="M82" s="49" t="s">
        <v>164</v>
      </c>
      <c r="N82" s="49" t="s">
        <v>165</v>
      </c>
      <c r="O82" s="50" t="s">
        <v>251</v>
      </c>
      <c r="P82" s="50" t="s">
        <v>248</v>
      </c>
    </row>
    <row r="83" spans="1:16" ht="12.75" customHeight="1" thickBot="1">
      <c r="A83" s="21" t="str">
        <f t="shared" si="12"/>
        <v> BBS 128 </v>
      </c>
      <c r="B83" s="6" t="str">
        <f t="shared" si="13"/>
        <v>I</v>
      </c>
      <c r="C83" s="21">
        <f t="shared" si="14"/>
        <v>52500.472999999998</v>
      </c>
      <c r="D83" s="24" t="str">
        <f t="shared" si="15"/>
        <v>vis</v>
      </c>
      <c r="E83" s="47">
        <f>VLOOKUP(C83,Active!C$21:E$967,3,FALSE)</f>
        <v>11134.016260307315</v>
      </c>
      <c r="F83" s="6" t="s">
        <v>82</v>
      </c>
      <c r="G83" s="24" t="str">
        <f t="shared" si="16"/>
        <v>52500.473</v>
      </c>
      <c r="H83" s="21">
        <f t="shared" si="17"/>
        <v>11134</v>
      </c>
      <c r="I83" s="48" t="s">
        <v>256</v>
      </c>
      <c r="J83" s="49" t="s">
        <v>257</v>
      </c>
      <c r="K83" s="48">
        <v>11134</v>
      </c>
      <c r="L83" s="48" t="s">
        <v>194</v>
      </c>
      <c r="M83" s="49" t="s">
        <v>131</v>
      </c>
      <c r="N83" s="49"/>
      <c r="O83" s="50" t="s">
        <v>135</v>
      </c>
      <c r="P83" s="50" t="s">
        <v>258</v>
      </c>
    </row>
    <row r="84" spans="1:16" ht="12.75" customHeight="1" thickBot="1">
      <c r="A84" s="21" t="str">
        <f t="shared" si="12"/>
        <v>OEJV 0107 </v>
      </c>
      <c r="B84" s="6" t="str">
        <f t="shared" si="13"/>
        <v>I</v>
      </c>
      <c r="C84" s="21">
        <f t="shared" si="14"/>
        <v>54357.550999999999</v>
      </c>
      <c r="D84" s="24" t="str">
        <f t="shared" si="15"/>
        <v>vis</v>
      </c>
      <c r="E84" s="47" t="e">
        <f>VLOOKUP(C84,Active!C$21:E$967,3,FALSE)</f>
        <v>#N/A</v>
      </c>
      <c r="F84" s="6" t="s">
        <v>82</v>
      </c>
      <c r="G84" s="24" t="str">
        <f t="shared" si="16"/>
        <v>54357.5510</v>
      </c>
      <c r="H84" s="21">
        <f t="shared" si="17"/>
        <v>13200</v>
      </c>
      <c r="I84" s="48" t="s">
        <v>286</v>
      </c>
      <c r="J84" s="49" t="s">
        <v>287</v>
      </c>
      <c r="K84" s="48">
        <v>13200</v>
      </c>
      <c r="L84" s="48" t="s">
        <v>288</v>
      </c>
      <c r="M84" s="49" t="s">
        <v>289</v>
      </c>
      <c r="N84" s="49" t="s">
        <v>290</v>
      </c>
      <c r="O84" s="50" t="s">
        <v>291</v>
      </c>
      <c r="P84" s="51" t="s">
        <v>292</v>
      </c>
    </row>
    <row r="85" spans="1:16" ht="12.75" customHeight="1" thickBot="1">
      <c r="A85" s="21" t="str">
        <f t="shared" si="12"/>
        <v>OEJV 0137 </v>
      </c>
      <c r="B85" s="6" t="str">
        <f t="shared" si="13"/>
        <v>II</v>
      </c>
      <c r="C85" s="21">
        <f t="shared" si="14"/>
        <v>55430.357300000003</v>
      </c>
      <c r="D85" s="24" t="str">
        <f t="shared" si="15"/>
        <v>vis</v>
      </c>
      <c r="E85" s="47" t="e">
        <f>VLOOKUP(C85,Active!C$21:E$967,3,FALSE)</f>
        <v>#N/A</v>
      </c>
      <c r="F85" s="6" t="s">
        <v>82</v>
      </c>
      <c r="G85" s="24" t="str">
        <f t="shared" si="16"/>
        <v>55430.3573</v>
      </c>
      <c r="H85" s="21">
        <f t="shared" si="17"/>
        <v>14393.5</v>
      </c>
      <c r="I85" s="48" t="s">
        <v>297</v>
      </c>
      <c r="J85" s="49" t="s">
        <v>298</v>
      </c>
      <c r="K85" s="48">
        <v>14393.5</v>
      </c>
      <c r="L85" s="48" t="s">
        <v>299</v>
      </c>
      <c r="M85" s="49" t="s">
        <v>289</v>
      </c>
      <c r="N85" s="49" t="s">
        <v>290</v>
      </c>
      <c r="O85" s="50" t="s">
        <v>291</v>
      </c>
      <c r="P85" s="51" t="s">
        <v>300</v>
      </c>
    </row>
    <row r="86" spans="1:16" ht="12.75" customHeight="1" thickBot="1">
      <c r="A86" s="21" t="str">
        <f t="shared" si="12"/>
        <v>OEJV 0137 </v>
      </c>
      <c r="B86" s="6" t="str">
        <f t="shared" si="13"/>
        <v>I</v>
      </c>
      <c r="C86" s="21">
        <f t="shared" si="14"/>
        <v>55478.447800000002</v>
      </c>
      <c r="D86" s="24" t="str">
        <f t="shared" si="15"/>
        <v>vis</v>
      </c>
      <c r="E86" s="47" t="e">
        <f>VLOOKUP(C86,Active!C$21:E$967,3,FALSE)</f>
        <v>#N/A</v>
      </c>
      <c r="F86" s="6" t="s">
        <v>82</v>
      </c>
      <c r="G86" s="24" t="str">
        <f t="shared" si="16"/>
        <v>55478.4478</v>
      </c>
      <c r="H86" s="21">
        <f t="shared" si="17"/>
        <v>14447</v>
      </c>
      <c r="I86" s="48" t="s">
        <v>301</v>
      </c>
      <c r="J86" s="49" t="s">
        <v>302</v>
      </c>
      <c r="K86" s="48">
        <v>14447</v>
      </c>
      <c r="L86" s="48" t="s">
        <v>303</v>
      </c>
      <c r="M86" s="49" t="s">
        <v>289</v>
      </c>
      <c r="N86" s="49" t="s">
        <v>290</v>
      </c>
      <c r="O86" s="50" t="s">
        <v>291</v>
      </c>
      <c r="P86" s="51" t="s">
        <v>300</v>
      </c>
    </row>
    <row r="87" spans="1:16" ht="12.75" customHeight="1" thickBot="1">
      <c r="A87" s="21" t="str">
        <f t="shared" si="12"/>
        <v>OEJV 0137 </v>
      </c>
      <c r="B87" s="6" t="str">
        <f t="shared" si="13"/>
        <v>I</v>
      </c>
      <c r="C87" s="21">
        <f t="shared" si="14"/>
        <v>55478.447800000002</v>
      </c>
      <c r="D87" s="24" t="str">
        <f t="shared" si="15"/>
        <v>vis</v>
      </c>
      <c r="E87" s="47" t="e">
        <f>VLOOKUP(C87,Active!C$21:E$967,3,FALSE)</f>
        <v>#N/A</v>
      </c>
      <c r="F87" s="6" t="s">
        <v>82</v>
      </c>
      <c r="G87" s="24" t="str">
        <f t="shared" si="16"/>
        <v>55478.4478</v>
      </c>
      <c r="H87" s="21">
        <f t="shared" si="17"/>
        <v>14447</v>
      </c>
      <c r="I87" s="48" t="s">
        <v>301</v>
      </c>
      <c r="J87" s="49" t="s">
        <v>302</v>
      </c>
      <c r="K87" s="48">
        <v>14447</v>
      </c>
      <c r="L87" s="48" t="s">
        <v>303</v>
      </c>
      <c r="M87" s="49" t="s">
        <v>289</v>
      </c>
      <c r="N87" s="49" t="s">
        <v>82</v>
      </c>
      <c r="O87" s="50" t="s">
        <v>291</v>
      </c>
      <c r="P87" s="51" t="s">
        <v>300</v>
      </c>
    </row>
    <row r="88" spans="1:16" ht="12.75" customHeight="1" thickBot="1">
      <c r="A88" s="21" t="str">
        <f t="shared" si="12"/>
        <v>OEJV 0137 </v>
      </c>
      <c r="B88" s="6" t="str">
        <f t="shared" si="13"/>
        <v>I</v>
      </c>
      <c r="C88" s="21">
        <f t="shared" si="14"/>
        <v>55478.447899999999</v>
      </c>
      <c r="D88" s="24" t="str">
        <f t="shared" si="15"/>
        <v>vis</v>
      </c>
      <c r="E88" s="47" t="e">
        <f>VLOOKUP(C88,Active!C$21:E$967,3,FALSE)</f>
        <v>#N/A</v>
      </c>
      <c r="F88" s="6" t="s">
        <v>82</v>
      </c>
      <c r="G88" s="24" t="str">
        <f t="shared" si="16"/>
        <v>55478.4479</v>
      </c>
      <c r="H88" s="21">
        <f t="shared" si="17"/>
        <v>14447</v>
      </c>
      <c r="I88" s="48" t="s">
        <v>304</v>
      </c>
      <c r="J88" s="49" t="s">
        <v>302</v>
      </c>
      <c r="K88" s="48">
        <v>14447</v>
      </c>
      <c r="L88" s="48" t="s">
        <v>305</v>
      </c>
      <c r="M88" s="49" t="s">
        <v>289</v>
      </c>
      <c r="N88" s="49" t="s">
        <v>38</v>
      </c>
      <c r="O88" s="50" t="s">
        <v>291</v>
      </c>
      <c r="P88" s="51" t="s">
        <v>300</v>
      </c>
    </row>
    <row r="89" spans="1:16" ht="12.75" customHeight="1" thickBot="1">
      <c r="A89" s="21" t="str">
        <f t="shared" si="12"/>
        <v>BAVM 225 </v>
      </c>
      <c r="B89" s="6" t="str">
        <f t="shared" si="13"/>
        <v>I</v>
      </c>
      <c r="C89" s="21">
        <f t="shared" si="14"/>
        <v>55859.570699999997</v>
      </c>
      <c r="D89" s="24" t="str">
        <f t="shared" si="15"/>
        <v>CCD</v>
      </c>
      <c r="E89" s="47">
        <f>VLOOKUP(C89,Active!C$21:E$967,3,FALSE)</f>
        <v>14871.014133206356</v>
      </c>
      <c r="F89" s="6" t="str">
        <f>LEFT(M89,1)</f>
        <v>C</v>
      </c>
      <c r="G89" s="24" t="str">
        <f t="shared" si="16"/>
        <v>55859.5707</v>
      </c>
      <c r="H89" s="21">
        <f t="shared" si="17"/>
        <v>14871</v>
      </c>
      <c r="I89" s="48" t="s">
        <v>322</v>
      </c>
      <c r="J89" s="49" t="s">
        <v>323</v>
      </c>
      <c r="K89" s="48">
        <v>14871</v>
      </c>
      <c r="L89" s="48" t="s">
        <v>308</v>
      </c>
      <c r="M89" s="49" t="s">
        <v>289</v>
      </c>
      <c r="N89" s="49" t="s">
        <v>324</v>
      </c>
      <c r="O89" s="50" t="s">
        <v>255</v>
      </c>
      <c r="P89" s="51" t="s">
        <v>325</v>
      </c>
    </row>
    <row r="90" spans="1:16" ht="12.75" customHeight="1" thickBot="1">
      <c r="A90" s="21" t="str">
        <f t="shared" si="12"/>
        <v>BAVM 225 </v>
      </c>
      <c r="B90" s="6" t="str">
        <f t="shared" si="13"/>
        <v>I</v>
      </c>
      <c r="C90" s="21">
        <f t="shared" si="14"/>
        <v>55879.345500000003</v>
      </c>
      <c r="D90" s="24" t="str">
        <f t="shared" si="15"/>
        <v>CCD</v>
      </c>
      <c r="E90" s="47">
        <f>VLOOKUP(C90,Active!C$21:E$967,3,FALSE)</f>
        <v>14893.013608106128</v>
      </c>
      <c r="F90" s="6" t="str">
        <f>LEFT(M90,1)</f>
        <v>C</v>
      </c>
      <c r="G90" s="24" t="str">
        <f t="shared" si="16"/>
        <v>55879.3455</v>
      </c>
      <c r="H90" s="21">
        <f t="shared" si="17"/>
        <v>14893</v>
      </c>
      <c r="I90" s="48" t="s">
        <v>326</v>
      </c>
      <c r="J90" s="49" t="s">
        <v>327</v>
      </c>
      <c r="K90" s="48">
        <v>14893</v>
      </c>
      <c r="L90" s="48" t="s">
        <v>320</v>
      </c>
      <c r="M90" s="49" t="s">
        <v>289</v>
      </c>
      <c r="N90" s="49" t="s">
        <v>324</v>
      </c>
      <c r="O90" s="50" t="s">
        <v>255</v>
      </c>
      <c r="P90" s="51" t="s">
        <v>325</v>
      </c>
    </row>
    <row r="91" spans="1:16">
      <c r="B91" s="6"/>
      <c r="F91" s="6"/>
    </row>
    <row r="92" spans="1:16">
      <c r="B92" s="6"/>
      <c r="F92" s="6"/>
    </row>
    <row r="93" spans="1:16">
      <c r="B93" s="6"/>
      <c r="F93" s="6"/>
    </row>
    <row r="94" spans="1:16">
      <c r="B94" s="6"/>
      <c r="F94" s="6"/>
    </row>
    <row r="95" spans="1:16">
      <c r="B95" s="6"/>
      <c r="F95" s="6"/>
    </row>
    <row r="96" spans="1:16">
      <c r="B96" s="6"/>
      <c r="F96" s="6"/>
    </row>
    <row r="97" spans="2:6">
      <c r="B97" s="6"/>
      <c r="F97" s="6"/>
    </row>
    <row r="98" spans="2:6">
      <c r="B98" s="6"/>
      <c r="F98" s="6"/>
    </row>
    <row r="99" spans="2:6">
      <c r="B99" s="6"/>
      <c r="F99" s="6"/>
    </row>
    <row r="100" spans="2:6">
      <c r="B100" s="6"/>
      <c r="F100" s="6"/>
    </row>
    <row r="101" spans="2:6">
      <c r="B101" s="6"/>
      <c r="F101" s="6"/>
    </row>
    <row r="102" spans="2:6">
      <c r="B102" s="6"/>
      <c r="F102" s="6"/>
    </row>
    <row r="103" spans="2:6">
      <c r="B103" s="6"/>
      <c r="F103" s="6"/>
    </row>
    <row r="104" spans="2:6">
      <c r="B104" s="6"/>
      <c r="F104" s="6"/>
    </row>
    <row r="105" spans="2:6">
      <c r="B105" s="6"/>
      <c r="F105" s="6"/>
    </row>
    <row r="106" spans="2:6">
      <c r="B106" s="6"/>
      <c r="F106" s="6"/>
    </row>
    <row r="107" spans="2:6">
      <c r="B107" s="6"/>
      <c r="F107" s="6"/>
    </row>
    <row r="108" spans="2:6">
      <c r="B108" s="6"/>
      <c r="F108" s="6"/>
    </row>
    <row r="109" spans="2:6">
      <c r="B109" s="6"/>
      <c r="F109" s="6"/>
    </row>
    <row r="110" spans="2:6">
      <c r="B110" s="6"/>
      <c r="F110" s="6"/>
    </row>
    <row r="111" spans="2:6">
      <c r="B111" s="6"/>
      <c r="F111" s="6"/>
    </row>
    <row r="112" spans="2:6">
      <c r="B112" s="6"/>
      <c r="F112" s="6"/>
    </row>
    <row r="113" spans="2:6">
      <c r="B113" s="6"/>
      <c r="F113" s="6"/>
    </row>
    <row r="114" spans="2:6">
      <c r="B114" s="6"/>
      <c r="F114" s="6"/>
    </row>
    <row r="115" spans="2:6">
      <c r="B115" s="6"/>
      <c r="F115" s="6"/>
    </row>
    <row r="116" spans="2:6">
      <c r="B116" s="6"/>
      <c r="F116" s="6"/>
    </row>
    <row r="117" spans="2:6">
      <c r="B117" s="6"/>
      <c r="F117" s="6"/>
    </row>
    <row r="118" spans="2:6">
      <c r="B118" s="6"/>
      <c r="F118" s="6"/>
    </row>
    <row r="119" spans="2:6">
      <c r="B119" s="6"/>
      <c r="F119" s="6"/>
    </row>
    <row r="120" spans="2:6">
      <c r="B120" s="6"/>
      <c r="F120" s="6"/>
    </row>
    <row r="121" spans="2:6">
      <c r="B121" s="6"/>
      <c r="F121" s="6"/>
    </row>
    <row r="122" spans="2:6">
      <c r="B122" s="6"/>
      <c r="F122" s="6"/>
    </row>
    <row r="123" spans="2:6">
      <c r="B123" s="6"/>
      <c r="F123" s="6"/>
    </row>
    <row r="124" spans="2:6">
      <c r="B124" s="6"/>
      <c r="F124" s="6"/>
    </row>
    <row r="125" spans="2:6">
      <c r="B125" s="6"/>
      <c r="F125" s="6"/>
    </row>
    <row r="126" spans="2:6">
      <c r="B126" s="6"/>
      <c r="F126" s="6"/>
    </row>
    <row r="127" spans="2:6">
      <c r="B127" s="6"/>
      <c r="F127" s="6"/>
    </row>
    <row r="128" spans="2:6">
      <c r="B128" s="6"/>
      <c r="F128" s="6"/>
    </row>
    <row r="129" spans="2:6">
      <c r="B129" s="6"/>
      <c r="F129" s="6"/>
    </row>
    <row r="130" spans="2:6">
      <c r="B130" s="6"/>
      <c r="F130" s="6"/>
    </row>
    <row r="131" spans="2:6">
      <c r="B131" s="6"/>
      <c r="F131" s="6"/>
    </row>
    <row r="132" spans="2:6">
      <c r="B132" s="6"/>
      <c r="F132" s="6"/>
    </row>
    <row r="133" spans="2:6">
      <c r="B133" s="6"/>
      <c r="F133" s="6"/>
    </row>
    <row r="134" spans="2:6">
      <c r="B134" s="6"/>
      <c r="F134" s="6"/>
    </row>
    <row r="135" spans="2:6">
      <c r="B135" s="6"/>
      <c r="F135" s="6"/>
    </row>
    <row r="136" spans="2:6">
      <c r="B136" s="6"/>
      <c r="F136" s="6"/>
    </row>
    <row r="137" spans="2:6">
      <c r="B137" s="6"/>
      <c r="F137" s="6"/>
    </row>
    <row r="138" spans="2:6">
      <c r="B138" s="6"/>
      <c r="F138" s="6"/>
    </row>
    <row r="139" spans="2:6">
      <c r="B139" s="6"/>
      <c r="F139" s="6"/>
    </row>
    <row r="140" spans="2:6">
      <c r="B140" s="6"/>
      <c r="F140" s="6"/>
    </row>
    <row r="141" spans="2:6">
      <c r="B141" s="6"/>
      <c r="F141" s="6"/>
    </row>
    <row r="142" spans="2:6">
      <c r="B142" s="6"/>
      <c r="F142" s="6"/>
    </row>
    <row r="143" spans="2:6">
      <c r="B143" s="6"/>
      <c r="F143" s="6"/>
    </row>
    <row r="144" spans="2:6">
      <c r="B144" s="6"/>
      <c r="F144" s="6"/>
    </row>
    <row r="145" spans="2:6">
      <c r="B145" s="6"/>
      <c r="F145" s="6"/>
    </row>
    <row r="146" spans="2:6">
      <c r="B146" s="6"/>
      <c r="F146" s="6"/>
    </row>
    <row r="147" spans="2:6">
      <c r="B147" s="6"/>
      <c r="F147" s="6"/>
    </row>
    <row r="148" spans="2:6">
      <c r="B148" s="6"/>
      <c r="F148" s="6"/>
    </row>
    <row r="149" spans="2:6">
      <c r="B149" s="6"/>
      <c r="F149" s="6"/>
    </row>
    <row r="150" spans="2:6">
      <c r="B150" s="6"/>
      <c r="F150" s="6"/>
    </row>
    <row r="151" spans="2:6">
      <c r="B151" s="6"/>
      <c r="F151" s="6"/>
    </row>
    <row r="152" spans="2:6">
      <c r="B152" s="6"/>
      <c r="F152" s="6"/>
    </row>
    <row r="153" spans="2:6">
      <c r="B153" s="6"/>
      <c r="F153" s="6"/>
    </row>
    <row r="154" spans="2:6">
      <c r="B154" s="6"/>
      <c r="F154" s="6"/>
    </row>
    <row r="155" spans="2:6">
      <c r="B155" s="6"/>
      <c r="F155" s="6"/>
    </row>
    <row r="156" spans="2:6">
      <c r="B156" s="6"/>
      <c r="F156" s="6"/>
    </row>
    <row r="157" spans="2:6">
      <c r="B157" s="6"/>
      <c r="F157" s="6"/>
    </row>
    <row r="158" spans="2:6">
      <c r="B158" s="6"/>
      <c r="F158" s="6"/>
    </row>
    <row r="159" spans="2:6">
      <c r="B159" s="6"/>
      <c r="F159" s="6"/>
    </row>
    <row r="160" spans="2:6">
      <c r="B160" s="6"/>
      <c r="F160" s="6"/>
    </row>
    <row r="161" spans="2:6">
      <c r="B161" s="6"/>
      <c r="F161" s="6"/>
    </row>
    <row r="162" spans="2:6">
      <c r="B162" s="6"/>
      <c r="F162" s="6"/>
    </row>
    <row r="163" spans="2:6">
      <c r="B163" s="6"/>
      <c r="F163" s="6"/>
    </row>
    <row r="164" spans="2:6">
      <c r="B164" s="6"/>
      <c r="F164" s="6"/>
    </row>
    <row r="165" spans="2:6">
      <c r="B165" s="6"/>
      <c r="F165" s="6"/>
    </row>
    <row r="166" spans="2:6">
      <c r="B166" s="6"/>
      <c r="F166" s="6"/>
    </row>
    <row r="167" spans="2:6">
      <c r="B167" s="6"/>
      <c r="F167" s="6"/>
    </row>
    <row r="168" spans="2:6">
      <c r="B168" s="6"/>
      <c r="F168" s="6"/>
    </row>
    <row r="169" spans="2:6">
      <c r="B169" s="6"/>
      <c r="F169" s="6"/>
    </row>
    <row r="170" spans="2:6">
      <c r="B170" s="6"/>
      <c r="F170" s="6"/>
    </row>
    <row r="171" spans="2:6">
      <c r="B171" s="6"/>
      <c r="F171" s="6"/>
    </row>
    <row r="172" spans="2:6">
      <c r="B172" s="6"/>
      <c r="F172" s="6"/>
    </row>
    <row r="173" spans="2:6">
      <c r="B173" s="6"/>
      <c r="F173" s="6"/>
    </row>
    <row r="174" spans="2:6">
      <c r="B174" s="6"/>
      <c r="F174" s="6"/>
    </row>
    <row r="175" spans="2:6">
      <c r="B175" s="6"/>
      <c r="F175" s="6"/>
    </row>
    <row r="176" spans="2:6">
      <c r="B176" s="6"/>
      <c r="F176" s="6"/>
    </row>
    <row r="177" spans="2:6">
      <c r="B177" s="6"/>
      <c r="F177" s="6"/>
    </row>
    <row r="178" spans="2:6">
      <c r="B178" s="6"/>
      <c r="F178" s="6"/>
    </row>
    <row r="179" spans="2:6">
      <c r="B179" s="6"/>
      <c r="F179" s="6"/>
    </row>
    <row r="180" spans="2:6">
      <c r="B180" s="6"/>
      <c r="F180" s="6"/>
    </row>
    <row r="181" spans="2:6">
      <c r="B181" s="6"/>
      <c r="F181" s="6"/>
    </row>
    <row r="182" spans="2:6">
      <c r="B182" s="6"/>
      <c r="F182" s="6"/>
    </row>
    <row r="183" spans="2:6">
      <c r="B183" s="6"/>
      <c r="F183" s="6"/>
    </row>
    <row r="184" spans="2:6">
      <c r="B184" s="6"/>
      <c r="F184" s="6"/>
    </row>
    <row r="185" spans="2:6">
      <c r="B185" s="6"/>
      <c r="F185" s="6"/>
    </row>
    <row r="186" spans="2:6">
      <c r="B186" s="6"/>
      <c r="F186" s="6"/>
    </row>
    <row r="187" spans="2:6">
      <c r="B187" s="6"/>
      <c r="F187" s="6"/>
    </row>
    <row r="188" spans="2:6">
      <c r="B188" s="6"/>
      <c r="F188" s="6"/>
    </row>
    <row r="189" spans="2:6">
      <c r="B189" s="6"/>
      <c r="F189" s="6"/>
    </row>
    <row r="190" spans="2:6">
      <c r="B190" s="6"/>
      <c r="F190" s="6"/>
    </row>
    <row r="191" spans="2:6">
      <c r="B191" s="6"/>
      <c r="F191" s="6"/>
    </row>
    <row r="192" spans="2:6">
      <c r="B192" s="6"/>
      <c r="F192" s="6"/>
    </row>
    <row r="193" spans="2:6">
      <c r="B193" s="6"/>
      <c r="F193" s="6"/>
    </row>
    <row r="194" spans="2:6">
      <c r="B194" s="6"/>
      <c r="F194" s="6"/>
    </row>
    <row r="195" spans="2:6">
      <c r="B195" s="6"/>
      <c r="F195" s="6"/>
    </row>
    <row r="196" spans="2:6">
      <c r="B196" s="6"/>
      <c r="F196" s="6"/>
    </row>
    <row r="197" spans="2:6">
      <c r="B197" s="6"/>
      <c r="F197" s="6"/>
    </row>
    <row r="198" spans="2:6">
      <c r="B198" s="6"/>
      <c r="F198" s="6"/>
    </row>
    <row r="199" spans="2:6">
      <c r="B199" s="6"/>
      <c r="F199" s="6"/>
    </row>
    <row r="200" spans="2:6">
      <c r="B200" s="6"/>
      <c r="F200" s="6"/>
    </row>
    <row r="201" spans="2:6">
      <c r="B201" s="6"/>
      <c r="F201" s="6"/>
    </row>
    <row r="202" spans="2:6">
      <c r="B202" s="6"/>
      <c r="F202" s="6"/>
    </row>
    <row r="203" spans="2:6">
      <c r="B203" s="6"/>
      <c r="F203" s="6"/>
    </row>
    <row r="204" spans="2:6">
      <c r="B204" s="6"/>
      <c r="F204" s="6"/>
    </row>
    <row r="205" spans="2:6">
      <c r="B205" s="6"/>
      <c r="F205" s="6"/>
    </row>
    <row r="206" spans="2:6">
      <c r="B206" s="6"/>
      <c r="F206" s="6"/>
    </row>
    <row r="207" spans="2:6">
      <c r="B207" s="6"/>
      <c r="F207" s="6"/>
    </row>
    <row r="208" spans="2:6">
      <c r="B208" s="6"/>
      <c r="F208" s="6"/>
    </row>
    <row r="209" spans="2:6">
      <c r="B209" s="6"/>
      <c r="F209" s="6"/>
    </row>
    <row r="210" spans="2:6">
      <c r="B210" s="6"/>
      <c r="F210" s="6"/>
    </row>
    <row r="211" spans="2:6">
      <c r="B211" s="6"/>
      <c r="F211" s="6"/>
    </row>
    <row r="212" spans="2:6">
      <c r="B212" s="6"/>
      <c r="F212" s="6"/>
    </row>
    <row r="213" spans="2:6">
      <c r="B213" s="6"/>
      <c r="F213" s="6"/>
    </row>
    <row r="214" spans="2:6">
      <c r="B214" s="6"/>
      <c r="F214" s="6"/>
    </row>
    <row r="215" spans="2:6">
      <c r="B215" s="6"/>
      <c r="F215" s="6"/>
    </row>
    <row r="216" spans="2:6">
      <c r="B216" s="6"/>
      <c r="F216" s="6"/>
    </row>
    <row r="217" spans="2:6">
      <c r="B217" s="6"/>
      <c r="F217" s="6"/>
    </row>
    <row r="218" spans="2:6">
      <c r="B218" s="6"/>
      <c r="F218" s="6"/>
    </row>
    <row r="219" spans="2:6">
      <c r="B219" s="6"/>
      <c r="F219" s="6"/>
    </row>
    <row r="220" spans="2:6">
      <c r="B220" s="6"/>
      <c r="F220" s="6"/>
    </row>
    <row r="221" spans="2:6">
      <c r="B221" s="6"/>
      <c r="F221" s="6"/>
    </row>
    <row r="222" spans="2:6">
      <c r="B222" s="6"/>
      <c r="F222" s="6"/>
    </row>
    <row r="223" spans="2:6">
      <c r="B223" s="6"/>
      <c r="F223" s="6"/>
    </row>
    <row r="224" spans="2:6">
      <c r="B224" s="6"/>
      <c r="F224" s="6"/>
    </row>
    <row r="225" spans="2:6">
      <c r="B225" s="6"/>
      <c r="F225" s="6"/>
    </row>
    <row r="226" spans="2:6">
      <c r="B226" s="6"/>
      <c r="F226" s="6"/>
    </row>
    <row r="227" spans="2:6">
      <c r="B227" s="6"/>
      <c r="F227" s="6"/>
    </row>
    <row r="228" spans="2:6">
      <c r="B228" s="6"/>
      <c r="F228" s="6"/>
    </row>
    <row r="229" spans="2:6">
      <c r="B229" s="6"/>
      <c r="F229" s="6"/>
    </row>
    <row r="230" spans="2:6">
      <c r="B230" s="6"/>
      <c r="F230" s="6"/>
    </row>
    <row r="231" spans="2:6">
      <c r="B231" s="6"/>
      <c r="F231" s="6"/>
    </row>
    <row r="232" spans="2:6">
      <c r="B232" s="6"/>
      <c r="F232" s="6"/>
    </row>
    <row r="233" spans="2:6">
      <c r="B233" s="6"/>
      <c r="F233" s="6"/>
    </row>
    <row r="234" spans="2:6">
      <c r="B234" s="6"/>
      <c r="F234" s="6"/>
    </row>
    <row r="235" spans="2:6">
      <c r="B235" s="6"/>
      <c r="F235" s="6"/>
    </row>
    <row r="236" spans="2:6">
      <c r="B236" s="6"/>
      <c r="F236" s="6"/>
    </row>
    <row r="237" spans="2:6">
      <c r="B237" s="6"/>
      <c r="F237" s="6"/>
    </row>
    <row r="238" spans="2:6">
      <c r="B238" s="6"/>
      <c r="F238" s="6"/>
    </row>
    <row r="239" spans="2:6">
      <c r="B239" s="6"/>
      <c r="F239" s="6"/>
    </row>
    <row r="240" spans="2:6">
      <c r="B240" s="6"/>
      <c r="F240" s="6"/>
    </row>
    <row r="241" spans="2:6">
      <c r="B241" s="6"/>
      <c r="F241" s="6"/>
    </row>
    <row r="242" spans="2:6">
      <c r="B242" s="6"/>
      <c r="F242" s="6"/>
    </row>
    <row r="243" spans="2:6">
      <c r="B243" s="6"/>
      <c r="F243" s="6"/>
    </row>
    <row r="244" spans="2:6">
      <c r="B244" s="6"/>
      <c r="F244" s="6"/>
    </row>
    <row r="245" spans="2:6">
      <c r="B245" s="6"/>
      <c r="F245" s="6"/>
    </row>
    <row r="246" spans="2:6">
      <c r="B246" s="6"/>
      <c r="F246" s="6"/>
    </row>
    <row r="247" spans="2:6">
      <c r="B247" s="6"/>
      <c r="F247" s="6"/>
    </row>
    <row r="248" spans="2:6">
      <c r="B248" s="6"/>
      <c r="F248" s="6"/>
    </row>
    <row r="249" spans="2:6">
      <c r="B249" s="6"/>
      <c r="F249" s="6"/>
    </row>
    <row r="250" spans="2:6">
      <c r="B250" s="6"/>
      <c r="F250" s="6"/>
    </row>
    <row r="251" spans="2:6">
      <c r="B251" s="6"/>
      <c r="F251" s="6"/>
    </row>
    <row r="252" spans="2:6">
      <c r="B252" s="6"/>
      <c r="F252" s="6"/>
    </row>
    <row r="253" spans="2:6">
      <c r="B253" s="6"/>
      <c r="F253" s="6"/>
    </row>
    <row r="254" spans="2:6">
      <c r="B254" s="6"/>
      <c r="F254" s="6"/>
    </row>
    <row r="255" spans="2:6">
      <c r="B255" s="6"/>
      <c r="F255" s="6"/>
    </row>
    <row r="256" spans="2:6">
      <c r="B256" s="6"/>
      <c r="F256" s="6"/>
    </row>
    <row r="257" spans="2:6">
      <c r="B257" s="6"/>
      <c r="F257" s="6"/>
    </row>
    <row r="258" spans="2:6">
      <c r="B258" s="6"/>
      <c r="F258" s="6"/>
    </row>
    <row r="259" spans="2:6">
      <c r="B259" s="6"/>
      <c r="F259" s="6"/>
    </row>
    <row r="260" spans="2:6">
      <c r="B260" s="6"/>
      <c r="F260" s="6"/>
    </row>
    <row r="261" spans="2:6">
      <c r="B261" s="6"/>
      <c r="F261" s="6"/>
    </row>
    <row r="262" spans="2:6">
      <c r="B262" s="6"/>
      <c r="F262" s="6"/>
    </row>
    <row r="263" spans="2:6">
      <c r="B263" s="6"/>
      <c r="F263" s="6"/>
    </row>
    <row r="264" spans="2:6">
      <c r="B264" s="6"/>
      <c r="F264" s="6"/>
    </row>
    <row r="265" spans="2:6">
      <c r="B265" s="6"/>
      <c r="F265" s="6"/>
    </row>
    <row r="266" spans="2:6">
      <c r="B266" s="6"/>
      <c r="F266" s="6"/>
    </row>
    <row r="267" spans="2:6">
      <c r="B267" s="6"/>
      <c r="F267" s="6"/>
    </row>
    <row r="268" spans="2:6">
      <c r="B268" s="6"/>
      <c r="F268" s="6"/>
    </row>
    <row r="269" spans="2:6">
      <c r="B269" s="6"/>
      <c r="F269" s="6"/>
    </row>
    <row r="270" spans="2:6">
      <c r="B270" s="6"/>
      <c r="F270" s="6"/>
    </row>
    <row r="271" spans="2:6">
      <c r="B271" s="6"/>
      <c r="F271" s="6"/>
    </row>
    <row r="272" spans="2:6">
      <c r="B272" s="6"/>
      <c r="F272" s="6"/>
    </row>
    <row r="273" spans="2:6">
      <c r="B273" s="6"/>
      <c r="F273" s="6"/>
    </row>
    <row r="274" spans="2:6">
      <c r="B274" s="6"/>
      <c r="F274" s="6"/>
    </row>
    <row r="275" spans="2:6">
      <c r="B275" s="6"/>
      <c r="F275" s="6"/>
    </row>
    <row r="276" spans="2:6">
      <c r="B276" s="6"/>
      <c r="F276" s="6"/>
    </row>
    <row r="277" spans="2:6">
      <c r="B277" s="6"/>
      <c r="F277" s="6"/>
    </row>
    <row r="278" spans="2:6">
      <c r="B278" s="6"/>
      <c r="F278" s="6"/>
    </row>
    <row r="279" spans="2:6">
      <c r="B279" s="6"/>
      <c r="F279" s="6"/>
    </row>
    <row r="280" spans="2:6">
      <c r="B280" s="6"/>
      <c r="F280" s="6"/>
    </row>
    <row r="281" spans="2:6">
      <c r="B281" s="6"/>
      <c r="F281" s="6"/>
    </row>
    <row r="282" spans="2:6">
      <c r="B282" s="6"/>
      <c r="F282" s="6"/>
    </row>
    <row r="283" spans="2:6">
      <c r="B283" s="6"/>
      <c r="F283" s="6"/>
    </row>
    <row r="284" spans="2:6">
      <c r="B284" s="6"/>
      <c r="F284" s="6"/>
    </row>
    <row r="285" spans="2:6">
      <c r="B285" s="6"/>
      <c r="F285" s="6"/>
    </row>
    <row r="286" spans="2:6">
      <c r="B286" s="6"/>
      <c r="F286" s="6"/>
    </row>
    <row r="287" spans="2:6">
      <c r="B287" s="6"/>
      <c r="F287" s="6"/>
    </row>
    <row r="288" spans="2:6">
      <c r="B288" s="6"/>
      <c r="F288" s="6"/>
    </row>
    <row r="289" spans="2:6">
      <c r="B289" s="6"/>
      <c r="F289" s="6"/>
    </row>
    <row r="290" spans="2:6">
      <c r="B290" s="6"/>
      <c r="F290" s="6"/>
    </row>
    <row r="291" spans="2:6">
      <c r="B291" s="6"/>
      <c r="F291" s="6"/>
    </row>
    <row r="292" spans="2:6">
      <c r="B292" s="6"/>
      <c r="F292" s="6"/>
    </row>
    <row r="293" spans="2:6">
      <c r="B293" s="6"/>
      <c r="F293" s="6"/>
    </row>
    <row r="294" spans="2:6">
      <c r="B294" s="6"/>
      <c r="F294" s="6"/>
    </row>
    <row r="295" spans="2:6">
      <c r="B295" s="6"/>
      <c r="F295" s="6"/>
    </row>
    <row r="296" spans="2:6">
      <c r="B296" s="6"/>
      <c r="F296" s="6"/>
    </row>
    <row r="297" spans="2:6">
      <c r="B297" s="6"/>
      <c r="F297" s="6"/>
    </row>
    <row r="298" spans="2:6">
      <c r="B298" s="6"/>
      <c r="F298" s="6"/>
    </row>
    <row r="299" spans="2:6">
      <c r="B299" s="6"/>
      <c r="F299" s="6"/>
    </row>
    <row r="300" spans="2:6">
      <c r="B300" s="6"/>
      <c r="F300" s="6"/>
    </row>
    <row r="301" spans="2:6">
      <c r="B301" s="6"/>
      <c r="F301" s="6"/>
    </row>
    <row r="302" spans="2:6">
      <c r="B302" s="6"/>
      <c r="F302" s="6"/>
    </row>
    <row r="303" spans="2:6">
      <c r="B303" s="6"/>
      <c r="F303" s="6"/>
    </row>
    <row r="304" spans="2:6">
      <c r="B304" s="6"/>
      <c r="F304" s="6"/>
    </row>
    <row r="305" spans="2:6">
      <c r="B305" s="6"/>
      <c r="F305" s="6"/>
    </row>
    <row r="306" spans="2:6">
      <c r="B306" s="6"/>
      <c r="F306" s="6"/>
    </row>
    <row r="307" spans="2:6">
      <c r="B307" s="6"/>
      <c r="F307" s="6"/>
    </row>
    <row r="308" spans="2:6">
      <c r="B308" s="6"/>
      <c r="F308" s="6"/>
    </row>
    <row r="309" spans="2:6">
      <c r="B309" s="6"/>
      <c r="F309" s="6"/>
    </row>
    <row r="310" spans="2:6">
      <c r="B310" s="6"/>
      <c r="F310" s="6"/>
    </row>
    <row r="311" spans="2:6">
      <c r="B311" s="6"/>
      <c r="F311" s="6"/>
    </row>
    <row r="312" spans="2:6">
      <c r="B312" s="6"/>
      <c r="F312" s="6"/>
    </row>
    <row r="313" spans="2:6">
      <c r="B313" s="6"/>
      <c r="F313" s="6"/>
    </row>
    <row r="314" spans="2:6">
      <c r="B314" s="6"/>
      <c r="F314" s="6"/>
    </row>
    <row r="315" spans="2:6">
      <c r="B315" s="6"/>
      <c r="F315" s="6"/>
    </row>
    <row r="316" spans="2:6">
      <c r="B316" s="6"/>
      <c r="F316" s="6"/>
    </row>
    <row r="317" spans="2:6">
      <c r="B317" s="6"/>
      <c r="F317" s="6"/>
    </row>
    <row r="318" spans="2:6">
      <c r="B318" s="6"/>
      <c r="F318" s="6"/>
    </row>
    <row r="319" spans="2:6">
      <c r="B319" s="6"/>
      <c r="F319" s="6"/>
    </row>
    <row r="320" spans="2:6">
      <c r="B320" s="6"/>
      <c r="F320" s="6"/>
    </row>
    <row r="321" spans="2:6">
      <c r="B321" s="6"/>
      <c r="F321" s="6"/>
    </row>
    <row r="322" spans="2:6">
      <c r="B322" s="6"/>
      <c r="F322" s="6"/>
    </row>
    <row r="323" spans="2:6">
      <c r="B323" s="6"/>
      <c r="F323" s="6"/>
    </row>
    <row r="324" spans="2:6">
      <c r="B324" s="6"/>
      <c r="F324" s="6"/>
    </row>
    <row r="325" spans="2:6">
      <c r="B325" s="6"/>
      <c r="F325" s="6"/>
    </row>
    <row r="326" spans="2:6">
      <c r="B326" s="6"/>
      <c r="F326" s="6"/>
    </row>
    <row r="327" spans="2:6">
      <c r="B327" s="6"/>
      <c r="F327" s="6"/>
    </row>
    <row r="328" spans="2:6">
      <c r="B328" s="6"/>
      <c r="F328" s="6"/>
    </row>
    <row r="329" spans="2:6">
      <c r="B329" s="6"/>
      <c r="F329" s="6"/>
    </row>
    <row r="330" spans="2:6">
      <c r="B330" s="6"/>
      <c r="F330" s="6"/>
    </row>
    <row r="331" spans="2:6">
      <c r="B331" s="6"/>
      <c r="F331" s="6"/>
    </row>
    <row r="332" spans="2:6">
      <c r="B332" s="6"/>
      <c r="F332" s="6"/>
    </row>
    <row r="333" spans="2:6">
      <c r="B333" s="6"/>
      <c r="F333" s="6"/>
    </row>
    <row r="334" spans="2:6">
      <c r="B334" s="6"/>
      <c r="F334" s="6"/>
    </row>
    <row r="335" spans="2:6">
      <c r="B335" s="6"/>
      <c r="F335" s="6"/>
    </row>
    <row r="336" spans="2:6">
      <c r="B336" s="6"/>
      <c r="F336" s="6"/>
    </row>
    <row r="337" spans="2:6">
      <c r="B337" s="6"/>
      <c r="F337" s="6"/>
    </row>
    <row r="338" spans="2:6">
      <c r="B338" s="6"/>
      <c r="F338" s="6"/>
    </row>
    <row r="339" spans="2:6">
      <c r="B339" s="6"/>
      <c r="F339" s="6"/>
    </row>
    <row r="340" spans="2:6">
      <c r="B340" s="6"/>
      <c r="F340" s="6"/>
    </row>
    <row r="341" spans="2:6">
      <c r="B341" s="6"/>
      <c r="F341" s="6"/>
    </row>
    <row r="342" spans="2:6">
      <c r="B342" s="6"/>
      <c r="F342" s="6"/>
    </row>
    <row r="343" spans="2:6">
      <c r="B343" s="6"/>
      <c r="F343" s="6"/>
    </row>
    <row r="344" spans="2:6">
      <c r="B344" s="6"/>
      <c r="F344" s="6"/>
    </row>
    <row r="345" spans="2:6">
      <c r="B345" s="6"/>
      <c r="F345" s="6"/>
    </row>
    <row r="346" spans="2:6">
      <c r="B346" s="6"/>
      <c r="F346" s="6"/>
    </row>
    <row r="347" spans="2:6">
      <c r="B347" s="6"/>
      <c r="F347" s="6"/>
    </row>
    <row r="348" spans="2:6">
      <c r="B348" s="6"/>
      <c r="F348" s="6"/>
    </row>
    <row r="349" spans="2:6">
      <c r="B349" s="6"/>
      <c r="F349" s="6"/>
    </row>
    <row r="350" spans="2:6">
      <c r="B350" s="6"/>
      <c r="F350" s="6"/>
    </row>
    <row r="351" spans="2:6">
      <c r="B351" s="6"/>
      <c r="F351" s="6"/>
    </row>
    <row r="352" spans="2:6">
      <c r="B352" s="6"/>
      <c r="F352" s="6"/>
    </row>
    <row r="353" spans="2:6">
      <c r="B353" s="6"/>
      <c r="F353" s="6"/>
    </row>
    <row r="354" spans="2:6">
      <c r="B354" s="6"/>
      <c r="F354" s="6"/>
    </row>
    <row r="355" spans="2:6">
      <c r="B355" s="6"/>
      <c r="F355" s="6"/>
    </row>
    <row r="356" spans="2:6">
      <c r="B356" s="6"/>
      <c r="F356" s="6"/>
    </row>
    <row r="357" spans="2:6">
      <c r="B357" s="6"/>
      <c r="F357" s="6"/>
    </row>
    <row r="358" spans="2:6">
      <c r="B358" s="6"/>
      <c r="F358" s="6"/>
    </row>
    <row r="359" spans="2:6">
      <c r="B359" s="6"/>
      <c r="F359" s="6"/>
    </row>
    <row r="360" spans="2:6">
      <c r="B360" s="6"/>
      <c r="F360" s="6"/>
    </row>
    <row r="361" spans="2:6">
      <c r="B361" s="6"/>
      <c r="F361" s="6"/>
    </row>
    <row r="362" spans="2:6">
      <c r="B362" s="6"/>
      <c r="F362" s="6"/>
    </row>
    <row r="363" spans="2:6">
      <c r="B363" s="6"/>
      <c r="F363" s="6"/>
    </row>
    <row r="364" spans="2:6">
      <c r="B364" s="6"/>
      <c r="F364" s="6"/>
    </row>
    <row r="365" spans="2:6">
      <c r="B365" s="6"/>
      <c r="F365" s="6"/>
    </row>
    <row r="366" spans="2:6">
      <c r="B366" s="6"/>
      <c r="F366" s="6"/>
    </row>
    <row r="367" spans="2:6">
      <c r="B367" s="6"/>
      <c r="F367" s="6"/>
    </row>
    <row r="368" spans="2:6">
      <c r="B368" s="6"/>
      <c r="F368" s="6"/>
    </row>
    <row r="369" spans="2:6">
      <c r="B369" s="6"/>
      <c r="F369" s="6"/>
    </row>
    <row r="370" spans="2:6">
      <c r="B370" s="6"/>
      <c r="F370" s="6"/>
    </row>
    <row r="371" spans="2:6">
      <c r="B371" s="6"/>
      <c r="F371" s="6"/>
    </row>
    <row r="372" spans="2:6">
      <c r="B372" s="6"/>
      <c r="F372" s="6"/>
    </row>
    <row r="373" spans="2:6">
      <c r="B373" s="6"/>
      <c r="F373" s="6"/>
    </row>
    <row r="374" spans="2:6">
      <c r="B374" s="6"/>
      <c r="F374" s="6"/>
    </row>
    <row r="375" spans="2:6">
      <c r="B375" s="6"/>
      <c r="F375" s="6"/>
    </row>
    <row r="376" spans="2:6">
      <c r="B376" s="6"/>
      <c r="F376" s="6"/>
    </row>
    <row r="377" spans="2:6">
      <c r="B377" s="6"/>
      <c r="F377" s="6"/>
    </row>
    <row r="378" spans="2:6">
      <c r="B378" s="6"/>
      <c r="F378" s="6"/>
    </row>
    <row r="379" spans="2:6">
      <c r="B379" s="6"/>
      <c r="F379" s="6"/>
    </row>
    <row r="380" spans="2:6">
      <c r="B380" s="6"/>
      <c r="F380" s="6"/>
    </row>
    <row r="381" spans="2:6">
      <c r="B381" s="6"/>
      <c r="F381" s="6"/>
    </row>
    <row r="382" spans="2:6">
      <c r="B382" s="6"/>
      <c r="F382" s="6"/>
    </row>
    <row r="383" spans="2:6">
      <c r="B383" s="6"/>
      <c r="F383" s="6"/>
    </row>
    <row r="384" spans="2:6">
      <c r="B384" s="6"/>
      <c r="F384" s="6"/>
    </row>
    <row r="385" spans="2:6">
      <c r="B385" s="6"/>
      <c r="F385" s="6"/>
    </row>
    <row r="386" spans="2:6">
      <c r="B386" s="6"/>
      <c r="F386" s="6"/>
    </row>
    <row r="387" spans="2:6">
      <c r="B387" s="6"/>
      <c r="F387" s="6"/>
    </row>
    <row r="388" spans="2:6">
      <c r="B388" s="6"/>
      <c r="F388" s="6"/>
    </row>
    <row r="389" spans="2:6">
      <c r="B389" s="6"/>
      <c r="F389" s="6"/>
    </row>
    <row r="390" spans="2:6">
      <c r="B390" s="6"/>
      <c r="F390" s="6"/>
    </row>
    <row r="391" spans="2:6">
      <c r="B391" s="6"/>
      <c r="F391" s="6"/>
    </row>
    <row r="392" spans="2:6">
      <c r="B392" s="6"/>
      <c r="F392" s="6"/>
    </row>
    <row r="393" spans="2:6">
      <c r="B393" s="6"/>
      <c r="F393" s="6"/>
    </row>
    <row r="394" spans="2:6">
      <c r="B394" s="6"/>
      <c r="F394" s="6"/>
    </row>
    <row r="395" spans="2:6">
      <c r="B395" s="6"/>
      <c r="F395" s="6"/>
    </row>
    <row r="396" spans="2:6">
      <c r="B396" s="6"/>
      <c r="F396" s="6"/>
    </row>
    <row r="397" spans="2:6">
      <c r="B397" s="6"/>
      <c r="F397" s="6"/>
    </row>
    <row r="398" spans="2:6">
      <c r="B398" s="6"/>
      <c r="F398" s="6"/>
    </row>
    <row r="399" spans="2:6">
      <c r="B399" s="6"/>
      <c r="F399" s="6"/>
    </row>
    <row r="400" spans="2:6">
      <c r="B400" s="6"/>
      <c r="F400" s="6"/>
    </row>
    <row r="401" spans="2:6">
      <c r="B401" s="6"/>
      <c r="F401" s="6"/>
    </row>
    <row r="402" spans="2:6">
      <c r="B402" s="6"/>
      <c r="F402" s="6"/>
    </row>
    <row r="403" spans="2:6">
      <c r="B403" s="6"/>
      <c r="F403" s="6"/>
    </row>
    <row r="404" spans="2:6">
      <c r="B404" s="6"/>
      <c r="F404" s="6"/>
    </row>
    <row r="405" spans="2:6">
      <c r="B405" s="6"/>
      <c r="F405" s="6"/>
    </row>
    <row r="406" spans="2:6">
      <c r="B406" s="6"/>
      <c r="F406" s="6"/>
    </row>
    <row r="407" spans="2:6">
      <c r="B407" s="6"/>
      <c r="F407" s="6"/>
    </row>
    <row r="408" spans="2:6">
      <c r="B408" s="6"/>
      <c r="F408" s="6"/>
    </row>
    <row r="409" spans="2:6">
      <c r="B409" s="6"/>
      <c r="F409" s="6"/>
    </row>
    <row r="410" spans="2:6">
      <c r="B410" s="6"/>
      <c r="F410" s="6"/>
    </row>
    <row r="411" spans="2:6">
      <c r="B411" s="6"/>
      <c r="F411" s="6"/>
    </row>
    <row r="412" spans="2:6">
      <c r="B412" s="6"/>
      <c r="F412" s="6"/>
    </row>
    <row r="413" spans="2:6">
      <c r="B413" s="6"/>
      <c r="F413" s="6"/>
    </row>
    <row r="414" spans="2:6">
      <c r="B414" s="6"/>
      <c r="F414" s="6"/>
    </row>
    <row r="415" spans="2:6">
      <c r="B415" s="6"/>
      <c r="F415" s="6"/>
    </row>
    <row r="416" spans="2:6">
      <c r="B416" s="6"/>
      <c r="F416" s="6"/>
    </row>
    <row r="417" spans="2:6">
      <c r="B417" s="6"/>
      <c r="F417" s="6"/>
    </row>
    <row r="418" spans="2:6">
      <c r="B418" s="6"/>
      <c r="F418" s="6"/>
    </row>
    <row r="419" spans="2:6">
      <c r="B419" s="6"/>
      <c r="F419" s="6"/>
    </row>
    <row r="420" spans="2:6">
      <c r="B420" s="6"/>
      <c r="F420" s="6"/>
    </row>
    <row r="421" spans="2:6">
      <c r="B421" s="6"/>
      <c r="F421" s="6"/>
    </row>
    <row r="422" spans="2:6">
      <c r="B422" s="6"/>
      <c r="F422" s="6"/>
    </row>
    <row r="423" spans="2:6">
      <c r="B423" s="6"/>
      <c r="F423" s="6"/>
    </row>
    <row r="424" spans="2:6">
      <c r="B424" s="6"/>
      <c r="F424" s="6"/>
    </row>
    <row r="425" spans="2:6">
      <c r="B425" s="6"/>
      <c r="F425" s="6"/>
    </row>
    <row r="426" spans="2:6">
      <c r="B426" s="6"/>
      <c r="F426" s="6"/>
    </row>
    <row r="427" spans="2:6">
      <c r="B427" s="6"/>
      <c r="F427" s="6"/>
    </row>
    <row r="428" spans="2:6">
      <c r="B428" s="6"/>
      <c r="F428" s="6"/>
    </row>
    <row r="429" spans="2:6">
      <c r="B429" s="6"/>
      <c r="F429" s="6"/>
    </row>
    <row r="430" spans="2:6">
      <c r="B430" s="6"/>
      <c r="F430" s="6"/>
    </row>
    <row r="431" spans="2:6">
      <c r="B431" s="6"/>
      <c r="F431" s="6"/>
    </row>
    <row r="432" spans="2:6">
      <c r="B432" s="6"/>
      <c r="F432" s="6"/>
    </row>
    <row r="433" spans="2:6">
      <c r="B433" s="6"/>
      <c r="F433" s="6"/>
    </row>
    <row r="434" spans="2:6">
      <c r="B434" s="6"/>
      <c r="F434" s="6"/>
    </row>
    <row r="435" spans="2:6">
      <c r="B435" s="6"/>
      <c r="F435" s="6"/>
    </row>
    <row r="436" spans="2:6">
      <c r="B436" s="6"/>
      <c r="F436" s="6"/>
    </row>
    <row r="437" spans="2:6">
      <c r="B437" s="6"/>
      <c r="F437" s="6"/>
    </row>
    <row r="438" spans="2:6">
      <c r="B438" s="6"/>
      <c r="F438" s="6"/>
    </row>
    <row r="439" spans="2:6">
      <c r="B439" s="6"/>
      <c r="F439" s="6"/>
    </row>
    <row r="440" spans="2:6">
      <c r="B440" s="6"/>
      <c r="F440" s="6"/>
    </row>
    <row r="441" spans="2:6">
      <c r="B441" s="6"/>
      <c r="F441" s="6"/>
    </row>
    <row r="442" spans="2:6">
      <c r="B442" s="6"/>
      <c r="F442" s="6"/>
    </row>
    <row r="443" spans="2:6">
      <c r="B443" s="6"/>
      <c r="F443" s="6"/>
    </row>
    <row r="444" spans="2:6">
      <c r="B444" s="6"/>
      <c r="F444" s="6"/>
    </row>
    <row r="445" spans="2:6">
      <c r="B445" s="6"/>
      <c r="F445" s="6"/>
    </row>
    <row r="446" spans="2:6">
      <c r="B446" s="6"/>
      <c r="F446" s="6"/>
    </row>
    <row r="447" spans="2:6">
      <c r="B447" s="6"/>
      <c r="F447" s="6"/>
    </row>
    <row r="448" spans="2:6">
      <c r="B448" s="6"/>
      <c r="F448" s="6"/>
    </row>
    <row r="449" spans="2:6">
      <c r="B449" s="6"/>
      <c r="F449" s="6"/>
    </row>
    <row r="450" spans="2:6">
      <c r="B450" s="6"/>
      <c r="F450" s="6"/>
    </row>
    <row r="451" spans="2:6">
      <c r="B451" s="6"/>
      <c r="F451" s="6"/>
    </row>
    <row r="452" spans="2:6">
      <c r="B452" s="6"/>
      <c r="F452" s="6"/>
    </row>
    <row r="453" spans="2:6">
      <c r="B453" s="6"/>
      <c r="F453" s="6"/>
    </row>
    <row r="454" spans="2:6">
      <c r="B454" s="6"/>
      <c r="F454" s="6"/>
    </row>
    <row r="455" spans="2:6">
      <c r="B455" s="6"/>
      <c r="F455" s="6"/>
    </row>
    <row r="456" spans="2:6">
      <c r="B456" s="6"/>
      <c r="F456" s="6"/>
    </row>
    <row r="457" spans="2:6">
      <c r="B457" s="6"/>
      <c r="F457" s="6"/>
    </row>
    <row r="458" spans="2:6">
      <c r="B458" s="6"/>
      <c r="F458" s="6"/>
    </row>
    <row r="459" spans="2:6">
      <c r="B459" s="6"/>
      <c r="F459" s="6"/>
    </row>
    <row r="460" spans="2:6">
      <c r="B460" s="6"/>
      <c r="F460" s="6"/>
    </row>
    <row r="461" spans="2:6">
      <c r="B461" s="6"/>
      <c r="F461" s="6"/>
    </row>
    <row r="462" spans="2:6">
      <c r="B462" s="6"/>
      <c r="F462" s="6"/>
    </row>
    <row r="463" spans="2:6">
      <c r="B463" s="6"/>
      <c r="F463" s="6"/>
    </row>
    <row r="464" spans="2:6">
      <c r="B464" s="6"/>
      <c r="F464" s="6"/>
    </row>
    <row r="465" spans="2:6">
      <c r="B465" s="6"/>
      <c r="F465" s="6"/>
    </row>
    <row r="466" spans="2:6">
      <c r="B466" s="6"/>
      <c r="F466" s="6"/>
    </row>
    <row r="467" spans="2:6">
      <c r="B467" s="6"/>
      <c r="F467" s="6"/>
    </row>
    <row r="468" spans="2:6">
      <c r="B468" s="6"/>
      <c r="F468" s="6"/>
    </row>
    <row r="469" spans="2:6">
      <c r="B469" s="6"/>
      <c r="F469" s="6"/>
    </row>
    <row r="470" spans="2:6">
      <c r="B470" s="6"/>
      <c r="F470" s="6"/>
    </row>
    <row r="471" spans="2:6">
      <c r="B471" s="6"/>
      <c r="F471" s="6"/>
    </row>
    <row r="472" spans="2:6">
      <c r="B472" s="6"/>
      <c r="F472" s="6"/>
    </row>
    <row r="473" spans="2:6">
      <c r="B473" s="6"/>
      <c r="F473" s="6"/>
    </row>
    <row r="474" spans="2:6">
      <c r="B474" s="6"/>
      <c r="F474" s="6"/>
    </row>
    <row r="475" spans="2:6">
      <c r="B475" s="6"/>
      <c r="F475" s="6"/>
    </row>
    <row r="476" spans="2:6">
      <c r="B476" s="6"/>
      <c r="F476" s="6"/>
    </row>
    <row r="477" spans="2:6">
      <c r="B477" s="6"/>
      <c r="F477" s="6"/>
    </row>
    <row r="478" spans="2:6">
      <c r="B478" s="6"/>
      <c r="F478" s="6"/>
    </row>
    <row r="479" spans="2:6">
      <c r="B479" s="6"/>
      <c r="F479" s="6"/>
    </row>
    <row r="480" spans="2:6">
      <c r="B480" s="6"/>
      <c r="F480" s="6"/>
    </row>
    <row r="481" spans="2:6">
      <c r="B481" s="6"/>
      <c r="F481" s="6"/>
    </row>
    <row r="482" spans="2:6">
      <c r="B482" s="6"/>
      <c r="F482" s="6"/>
    </row>
    <row r="483" spans="2:6">
      <c r="B483" s="6"/>
      <c r="F483" s="6"/>
    </row>
    <row r="484" spans="2:6">
      <c r="B484" s="6"/>
      <c r="F484" s="6"/>
    </row>
    <row r="485" spans="2:6">
      <c r="B485" s="6"/>
      <c r="F485" s="6"/>
    </row>
    <row r="486" spans="2:6">
      <c r="B486" s="6"/>
      <c r="F486" s="6"/>
    </row>
    <row r="487" spans="2:6">
      <c r="B487" s="6"/>
      <c r="F487" s="6"/>
    </row>
    <row r="488" spans="2:6">
      <c r="B488" s="6"/>
      <c r="F488" s="6"/>
    </row>
    <row r="489" spans="2:6">
      <c r="B489" s="6"/>
      <c r="F489" s="6"/>
    </row>
    <row r="490" spans="2:6">
      <c r="B490" s="6"/>
      <c r="F490" s="6"/>
    </row>
    <row r="491" spans="2:6">
      <c r="B491" s="6"/>
      <c r="F491" s="6"/>
    </row>
    <row r="492" spans="2:6">
      <c r="B492" s="6"/>
      <c r="F492" s="6"/>
    </row>
    <row r="493" spans="2:6">
      <c r="B493" s="6"/>
      <c r="F493" s="6"/>
    </row>
    <row r="494" spans="2:6">
      <c r="B494" s="6"/>
      <c r="F494" s="6"/>
    </row>
    <row r="495" spans="2:6">
      <c r="B495" s="6"/>
      <c r="F495" s="6"/>
    </row>
    <row r="496" spans="2:6">
      <c r="B496" s="6"/>
      <c r="F496" s="6"/>
    </row>
    <row r="497" spans="2:6">
      <c r="B497" s="6"/>
      <c r="F497" s="6"/>
    </row>
    <row r="498" spans="2:6">
      <c r="B498" s="6"/>
      <c r="F498" s="6"/>
    </row>
    <row r="499" spans="2:6">
      <c r="B499" s="6"/>
      <c r="F499" s="6"/>
    </row>
    <row r="500" spans="2:6">
      <c r="B500" s="6"/>
      <c r="F500" s="6"/>
    </row>
    <row r="501" spans="2:6">
      <c r="B501" s="6"/>
      <c r="F501" s="6"/>
    </row>
    <row r="502" spans="2:6">
      <c r="B502" s="6"/>
      <c r="F502" s="6"/>
    </row>
    <row r="503" spans="2:6">
      <c r="B503" s="6"/>
      <c r="F503" s="6"/>
    </row>
    <row r="504" spans="2:6">
      <c r="B504" s="6"/>
      <c r="F504" s="6"/>
    </row>
    <row r="505" spans="2:6">
      <c r="B505" s="6"/>
      <c r="F505" s="6"/>
    </row>
    <row r="506" spans="2:6">
      <c r="B506" s="6"/>
      <c r="F506" s="6"/>
    </row>
    <row r="507" spans="2:6">
      <c r="B507" s="6"/>
      <c r="F507" s="6"/>
    </row>
    <row r="508" spans="2:6">
      <c r="B508" s="6"/>
      <c r="F508" s="6"/>
    </row>
    <row r="509" spans="2:6">
      <c r="B509" s="6"/>
      <c r="F509" s="6"/>
    </row>
    <row r="510" spans="2:6">
      <c r="B510" s="6"/>
      <c r="F510" s="6"/>
    </row>
    <row r="511" spans="2:6">
      <c r="B511" s="6"/>
      <c r="F511" s="6"/>
    </row>
    <row r="512" spans="2:6">
      <c r="B512" s="6"/>
      <c r="F512" s="6"/>
    </row>
    <row r="513" spans="2:6">
      <c r="B513" s="6"/>
      <c r="F513" s="6"/>
    </row>
    <row r="514" spans="2:6">
      <c r="B514" s="6"/>
      <c r="F514" s="6"/>
    </row>
    <row r="515" spans="2:6">
      <c r="B515" s="6"/>
      <c r="F515" s="6"/>
    </row>
    <row r="516" spans="2:6">
      <c r="B516" s="6"/>
      <c r="F516" s="6"/>
    </row>
    <row r="517" spans="2:6">
      <c r="B517" s="6"/>
      <c r="F517" s="6"/>
    </row>
    <row r="518" spans="2:6">
      <c r="B518" s="6"/>
      <c r="F518" s="6"/>
    </row>
    <row r="519" spans="2:6">
      <c r="B519" s="6"/>
      <c r="F519" s="6"/>
    </row>
    <row r="520" spans="2:6">
      <c r="B520" s="6"/>
      <c r="F520" s="6"/>
    </row>
    <row r="521" spans="2:6">
      <c r="B521" s="6"/>
      <c r="F521" s="6"/>
    </row>
    <row r="522" spans="2:6">
      <c r="B522" s="6"/>
      <c r="F522" s="6"/>
    </row>
    <row r="523" spans="2:6">
      <c r="B523" s="6"/>
      <c r="F523" s="6"/>
    </row>
    <row r="524" spans="2:6">
      <c r="B524" s="6"/>
      <c r="F524" s="6"/>
    </row>
    <row r="525" spans="2:6">
      <c r="B525" s="6"/>
      <c r="F525" s="6"/>
    </row>
    <row r="526" spans="2:6">
      <c r="B526" s="6"/>
      <c r="F526" s="6"/>
    </row>
    <row r="527" spans="2:6">
      <c r="B527" s="6"/>
      <c r="F527" s="6"/>
    </row>
    <row r="528" spans="2:6">
      <c r="B528" s="6"/>
      <c r="F528" s="6"/>
    </row>
    <row r="529" spans="2:6">
      <c r="B529" s="6"/>
      <c r="F529" s="6"/>
    </row>
    <row r="530" spans="2:6">
      <c r="B530" s="6"/>
      <c r="F530" s="6"/>
    </row>
    <row r="531" spans="2:6">
      <c r="B531" s="6"/>
      <c r="F531" s="6"/>
    </row>
    <row r="532" spans="2:6">
      <c r="B532" s="6"/>
      <c r="F532" s="6"/>
    </row>
    <row r="533" spans="2:6">
      <c r="B533" s="6"/>
      <c r="F533" s="6"/>
    </row>
    <row r="534" spans="2:6">
      <c r="B534" s="6"/>
      <c r="F534" s="6"/>
    </row>
    <row r="535" spans="2:6">
      <c r="B535" s="6"/>
      <c r="F535" s="6"/>
    </row>
    <row r="536" spans="2:6">
      <c r="B536" s="6"/>
      <c r="F536" s="6"/>
    </row>
    <row r="537" spans="2:6">
      <c r="B537" s="6"/>
      <c r="F537" s="6"/>
    </row>
    <row r="538" spans="2:6">
      <c r="B538" s="6"/>
      <c r="F538" s="6"/>
    </row>
    <row r="539" spans="2:6">
      <c r="B539" s="6"/>
      <c r="F539" s="6"/>
    </row>
    <row r="540" spans="2:6">
      <c r="B540" s="6"/>
      <c r="F540" s="6"/>
    </row>
    <row r="541" spans="2:6">
      <c r="B541" s="6"/>
      <c r="F541" s="6"/>
    </row>
    <row r="542" spans="2:6">
      <c r="B542" s="6"/>
      <c r="F542" s="6"/>
    </row>
    <row r="543" spans="2:6">
      <c r="B543" s="6"/>
      <c r="F543" s="6"/>
    </row>
    <row r="544" spans="2:6">
      <c r="B544" s="6"/>
      <c r="F544" s="6"/>
    </row>
    <row r="545" spans="2:6">
      <c r="B545" s="6"/>
      <c r="F545" s="6"/>
    </row>
    <row r="546" spans="2:6">
      <c r="B546" s="6"/>
      <c r="F546" s="6"/>
    </row>
    <row r="547" spans="2:6">
      <c r="B547" s="6"/>
      <c r="F547" s="6"/>
    </row>
    <row r="548" spans="2:6">
      <c r="B548" s="6"/>
      <c r="F548" s="6"/>
    </row>
    <row r="549" spans="2:6">
      <c r="B549" s="6"/>
      <c r="F549" s="6"/>
    </row>
    <row r="550" spans="2:6">
      <c r="B550" s="6"/>
      <c r="F550" s="6"/>
    </row>
    <row r="551" spans="2:6">
      <c r="B551" s="6"/>
      <c r="F551" s="6"/>
    </row>
    <row r="552" spans="2:6">
      <c r="B552" s="6"/>
      <c r="F552" s="6"/>
    </row>
    <row r="553" spans="2:6">
      <c r="B553" s="6"/>
      <c r="F553" s="6"/>
    </row>
    <row r="554" spans="2:6">
      <c r="B554" s="6"/>
      <c r="F554" s="6"/>
    </row>
    <row r="555" spans="2:6">
      <c r="B555" s="6"/>
      <c r="F555" s="6"/>
    </row>
    <row r="556" spans="2:6">
      <c r="B556" s="6"/>
      <c r="F556" s="6"/>
    </row>
    <row r="557" spans="2:6">
      <c r="B557" s="6"/>
      <c r="F557" s="6"/>
    </row>
    <row r="558" spans="2:6">
      <c r="B558" s="6"/>
      <c r="F558" s="6"/>
    </row>
    <row r="559" spans="2:6">
      <c r="B559" s="6"/>
      <c r="F559" s="6"/>
    </row>
    <row r="560" spans="2:6">
      <c r="B560" s="6"/>
      <c r="F560" s="6"/>
    </row>
    <row r="561" spans="2:6">
      <c r="B561" s="6"/>
      <c r="F561" s="6"/>
    </row>
    <row r="562" spans="2:6">
      <c r="B562" s="6"/>
      <c r="F562" s="6"/>
    </row>
    <row r="563" spans="2:6">
      <c r="B563" s="6"/>
      <c r="F563" s="6"/>
    </row>
    <row r="564" spans="2:6">
      <c r="B564" s="6"/>
      <c r="F564" s="6"/>
    </row>
    <row r="565" spans="2:6">
      <c r="B565" s="6"/>
      <c r="F565" s="6"/>
    </row>
    <row r="566" spans="2:6">
      <c r="B566" s="6"/>
      <c r="F566" s="6"/>
    </row>
    <row r="567" spans="2:6">
      <c r="B567" s="6"/>
      <c r="F567" s="6"/>
    </row>
    <row r="568" spans="2:6">
      <c r="B568" s="6"/>
      <c r="F568" s="6"/>
    </row>
    <row r="569" spans="2:6">
      <c r="B569" s="6"/>
      <c r="F569" s="6"/>
    </row>
    <row r="570" spans="2:6">
      <c r="B570" s="6"/>
      <c r="F570" s="6"/>
    </row>
    <row r="571" spans="2:6">
      <c r="B571" s="6"/>
      <c r="F571" s="6"/>
    </row>
    <row r="572" spans="2:6">
      <c r="B572" s="6"/>
      <c r="F572" s="6"/>
    </row>
    <row r="573" spans="2:6">
      <c r="B573" s="6"/>
      <c r="F573" s="6"/>
    </row>
    <row r="574" spans="2:6">
      <c r="B574" s="6"/>
      <c r="F574" s="6"/>
    </row>
    <row r="575" spans="2:6">
      <c r="B575" s="6"/>
      <c r="F575" s="6"/>
    </row>
    <row r="576" spans="2:6">
      <c r="B576" s="6"/>
      <c r="F576" s="6"/>
    </row>
    <row r="577" spans="2:6">
      <c r="B577" s="6"/>
      <c r="F577" s="6"/>
    </row>
    <row r="578" spans="2:6">
      <c r="B578" s="6"/>
      <c r="F578" s="6"/>
    </row>
    <row r="579" spans="2:6">
      <c r="B579" s="6"/>
      <c r="F579" s="6"/>
    </row>
    <row r="580" spans="2:6">
      <c r="B580" s="6"/>
      <c r="F580" s="6"/>
    </row>
    <row r="581" spans="2:6">
      <c r="B581" s="6"/>
      <c r="F581" s="6"/>
    </row>
    <row r="582" spans="2:6">
      <c r="B582" s="6"/>
      <c r="F582" s="6"/>
    </row>
    <row r="583" spans="2:6">
      <c r="B583" s="6"/>
      <c r="F583" s="6"/>
    </row>
    <row r="584" spans="2:6">
      <c r="B584" s="6"/>
      <c r="F584" s="6"/>
    </row>
    <row r="585" spans="2:6">
      <c r="B585" s="6"/>
      <c r="F585" s="6"/>
    </row>
    <row r="586" spans="2:6">
      <c r="B586" s="6"/>
      <c r="F586" s="6"/>
    </row>
    <row r="587" spans="2:6">
      <c r="B587" s="6"/>
      <c r="F587" s="6"/>
    </row>
    <row r="588" spans="2:6">
      <c r="B588" s="6"/>
      <c r="F588" s="6"/>
    </row>
    <row r="589" spans="2:6">
      <c r="B589" s="6"/>
      <c r="F589" s="6"/>
    </row>
    <row r="590" spans="2:6">
      <c r="B590" s="6"/>
      <c r="F590" s="6"/>
    </row>
    <row r="591" spans="2:6">
      <c r="B591" s="6"/>
      <c r="F591" s="6"/>
    </row>
    <row r="592" spans="2:6">
      <c r="B592" s="6"/>
      <c r="F592" s="6"/>
    </row>
    <row r="593" spans="2:6">
      <c r="B593" s="6"/>
      <c r="F593" s="6"/>
    </row>
    <row r="594" spans="2:6">
      <c r="B594" s="6"/>
      <c r="F594" s="6"/>
    </row>
    <row r="595" spans="2:6">
      <c r="B595" s="6"/>
      <c r="F595" s="6"/>
    </row>
    <row r="596" spans="2:6">
      <c r="B596" s="6"/>
      <c r="F596" s="6"/>
    </row>
    <row r="597" spans="2:6">
      <c r="B597" s="6"/>
      <c r="F597" s="6"/>
    </row>
    <row r="598" spans="2:6">
      <c r="B598" s="6"/>
      <c r="F598" s="6"/>
    </row>
    <row r="599" spans="2:6">
      <c r="B599" s="6"/>
      <c r="F599" s="6"/>
    </row>
    <row r="600" spans="2:6">
      <c r="B600" s="6"/>
      <c r="F600" s="6"/>
    </row>
    <row r="601" spans="2:6">
      <c r="B601" s="6"/>
      <c r="F601" s="6"/>
    </row>
    <row r="602" spans="2:6">
      <c r="B602" s="6"/>
      <c r="F602" s="6"/>
    </row>
    <row r="603" spans="2:6">
      <c r="B603" s="6"/>
      <c r="F603" s="6"/>
    </row>
    <row r="604" spans="2:6">
      <c r="B604" s="6"/>
      <c r="F604" s="6"/>
    </row>
    <row r="605" spans="2:6">
      <c r="B605" s="6"/>
      <c r="F605" s="6"/>
    </row>
    <row r="606" spans="2:6">
      <c r="B606" s="6"/>
      <c r="F606" s="6"/>
    </row>
    <row r="607" spans="2:6">
      <c r="B607" s="6"/>
      <c r="F607" s="6"/>
    </row>
    <row r="608" spans="2:6">
      <c r="B608" s="6"/>
      <c r="F608" s="6"/>
    </row>
    <row r="609" spans="2:6">
      <c r="B609" s="6"/>
      <c r="F609" s="6"/>
    </row>
    <row r="610" spans="2:6">
      <c r="B610" s="6"/>
      <c r="F610" s="6"/>
    </row>
    <row r="611" spans="2:6">
      <c r="B611" s="6"/>
      <c r="F611" s="6"/>
    </row>
    <row r="612" spans="2:6">
      <c r="B612" s="6"/>
      <c r="F612" s="6"/>
    </row>
    <row r="613" spans="2:6">
      <c r="B613" s="6"/>
      <c r="F613" s="6"/>
    </row>
    <row r="614" spans="2:6">
      <c r="B614" s="6"/>
      <c r="F614" s="6"/>
    </row>
    <row r="615" spans="2:6">
      <c r="B615" s="6"/>
      <c r="F615" s="6"/>
    </row>
    <row r="616" spans="2:6">
      <c r="B616" s="6"/>
      <c r="F616" s="6"/>
    </row>
    <row r="617" spans="2:6">
      <c r="B617" s="6"/>
      <c r="F617" s="6"/>
    </row>
    <row r="618" spans="2:6">
      <c r="B618" s="6"/>
      <c r="F618" s="6"/>
    </row>
    <row r="619" spans="2:6">
      <c r="B619" s="6"/>
      <c r="F619" s="6"/>
    </row>
    <row r="620" spans="2:6">
      <c r="B620" s="6"/>
      <c r="F620" s="6"/>
    </row>
    <row r="621" spans="2:6">
      <c r="B621" s="6"/>
      <c r="F621" s="6"/>
    </row>
    <row r="622" spans="2:6">
      <c r="B622" s="6"/>
      <c r="F622" s="6"/>
    </row>
    <row r="623" spans="2:6">
      <c r="B623" s="6"/>
      <c r="F623" s="6"/>
    </row>
    <row r="624" spans="2:6">
      <c r="B624" s="6"/>
      <c r="F624" s="6"/>
    </row>
    <row r="625" spans="2:6">
      <c r="B625" s="6"/>
      <c r="F625" s="6"/>
    </row>
    <row r="626" spans="2:6">
      <c r="B626" s="6"/>
      <c r="F626" s="6"/>
    </row>
    <row r="627" spans="2:6">
      <c r="B627" s="6"/>
      <c r="F627" s="6"/>
    </row>
    <row r="628" spans="2:6">
      <c r="B628" s="6"/>
      <c r="F628" s="6"/>
    </row>
    <row r="629" spans="2:6">
      <c r="B629" s="6"/>
      <c r="F629" s="6"/>
    </row>
    <row r="630" spans="2:6">
      <c r="B630" s="6"/>
      <c r="F630" s="6"/>
    </row>
    <row r="631" spans="2:6">
      <c r="B631" s="6"/>
      <c r="F631" s="6"/>
    </row>
    <row r="632" spans="2:6">
      <c r="B632" s="6"/>
      <c r="F632" s="6"/>
    </row>
    <row r="633" spans="2:6">
      <c r="B633" s="6"/>
      <c r="F633" s="6"/>
    </row>
    <row r="634" spans="2:6">
      <c r="B634" s="6"/>
      <c r="F634" s="6"/>
    </row>
    <row r="635" spans="2:6">
      <c r="B635" s="6"/>
      <c r="F635" s="6"/>
    </row>
    <row r="636" spans="2:6">
      <c r="B636" s="6"/>
      <c r="F636" s="6"/>
    </row>
    <row r="637" spans="2:6">
      <c r="B637" s="6"/>
      <c r="F637" s="6"/>
    </row>
    <row r="638" spans="2:6">
      <c r="B638" s="6"/>
      <c r="F638" s="6"/>
    </row>
    <row r="639" spans="2:6">
      <c r="B639" s="6"/>
      <c r="F639" s="6"/>
    </row>
    <row r="640" spans="2:6">
      <c r="B640" s="6"/>
      <c r="F640" s="6"/>
    </row>
    <row r="641" spans="2:6">
      <c r="B641" s="6"/>
      <c r="F641" s="6"/>
    </row>
    <row r="642" spans="2:6">
      <c r="B642" s="6"/>
      <c r="F642" s="6"/>
    </row>
    <row r="643" spans="2:6">
      <c r="B643" s="6"/>
      <c r="F643" s="6"/>
    </row>
    <row r="644" spans="2:6">
      <c r="B644" s="6"/>
      <c r="F644" s="6"/>
    </row>
    <row r="645" spans="2:6">
      <c r="B645" s="6"/>
      <c r="F645" s="6"/>
    </row>
    <row r="646" spans="2:6">
      <c r="B646" s="6"/>
      <c r="F646" s="6"/>
    </row>
    <row r="647" spans="2:6">
      <c r="B647" s="6"/>
      <c r="F647" s="6"/>
    </row>
    <row r="648" spans="2:6">
      <c r="B648" s="6"/>
      <c r="F648" s="6"/>
    </row>
    <row r="649" spans="2:6">
      <c r="B649" s="6"/>
      <c r="F649" s="6"/>
    </row>
    <row r="650" spans="2:6">
      <c r="B650" s="6"/>
      <c r="F650" s="6"/>
    </row>
    <row r="651" spans="2:6">
      <c r="B651" s="6"/>
      <c r="F651" s="6"/>
    </row>
    <row r="652" spans="2:6">
      <c r="B652" s="6"/>
      <c r="F652" s="6"/>
    </row>
    <row r="653" spans="2:6">
      <c r="B653" s="6"/>
      <c r="F653" s="6"/>
    </row>
    <row r="654" spans="2:6">
      <c r="B654" s="6"/>
      <c r="F654" s="6"/>
    </row>
    <row r="655" spans="2:6">
      <c r="B655" s="6"/>
      <c r="F655" s="6"/>
    </row>
    <row r="656" spans="2:6">
      <c r="B656" s="6"/>
      <c r="F656" s="6"/>
    </row>
    <row r="657" spans="2:6">
      <c r="B657" s="6"/>
      <c r="F657" s="6"/>
    </row>
    <row r="658" spans="2:6">
      <c r="B658" s="6"/>
      <c r="F658" s="6"/>
    </row>
    <row r="659" spans="2:6">
      <c r="B659" s="6"/>
      <c r="F659" s="6"/>
    </row>
    <row r="660" spans="2:6">
      <c r="B660" s="6"/>
      <c r="F660" s="6"/>
    </row>
    <row r="661" spans="2:6">
      <c r="B661" s="6"/>
      <c r="F661" s="6"/>
    </row>
    <row r="662" spans="2:6">
      <c r="B662" s="6"/>
      <c r="F662" s="6"/>
    </row>
    <row r="663" spans="2:6">
      <c r="B663" s="6"/>
      <c r="F663" s="6"/>
    </row>
    <row r="664" spans="2:6">
      <c r="B664" s="6"/>
      <c r="F664" s="6"/>
    </row>
    <row r="665" spans="2:6">
      <c r="B665" s="6"/>
      <c r="F665" s="6"/>
    </row>
    <row r="666" spans="2:6">
      <c r="B666" s="6"/>
      <c r="F666" s="6"/>
    </row>
    <row r="667" spans="2:6">
      <c r="B667" s="6"/>
      <c r="F667" s="6"/>
    </row>
    <row r="668" spans="2:6">
      <c r="B668" s="6"/>
      <c r="F668" s="6"/>
    </row>
    <row r="669" spans="2:6">
      <c r="B669" s="6"/>
      <c r="F669" s="6"/>
    </row>
    <row r="670" spans="2:6">
      <c r="B670" s="6"/>
      <c r="F670" s="6"/>
    </row>
    <row r="671" spans="2:6">
      <c r="B671" s="6"/>
      <c r="F671" s="6"/>
    </row>
    <row r="672" spans="2:6">
      <c r="B672" s="6"/>
      <c r="F672" s="6"/>
    </row>
    <row r="673" spans="2:6">
      <c r="B673" s="6"/>
      <c r="F673" s="6"/>
    </row>
    <row r="674" spans="2:6">
      <c r="B674" s="6"/>
      <c r="F674" s="6"/>
    </row>
    <row r="675" spans="2:6">
      <c r="B675" s="6"/>
      <c r="F675" s="6"/>
    </row>
    <row r="676" spans="2:6">
      <c r="B676" s="6"/>
      <c r="F676" s="6"/>
    </row>
    <row r="677" spans="2:6">
      <c r="B677" s="6"/>
      <c r="F677" s="6"/>
    </row>
    <row r="678" spans="2:6">
      <c r="B678" s="6"/>
      <c r="F678" s="6"/>
    </row>
    <row r="679" spans="2:6">
      <c r="B679" s="6"/>
      <c r="F679" s="6"/>
    </row>
    <row r="680" spans="2:6">
      <c r="B680" s="6"/>
      <c r="F680" s="6"/>
    </row>
    <row r="681" spans="2:6">
      <c r="B681" s="6"/>
      <c r="F681" s="6"/>
    </row>
    <row r="682" spans="2:6">
      <c r="B682" s="6"/>
      <c r="F682" s="6"/>
    </row>
    <row r="683" spans="2:6">
      <c r="B683" s="6"/>
      <c r="F683" s="6"/>
    </row>
    <row r="684" spans="2:6">
      <c r="B684" s="6"/>
      <c r="F684" s="6"/>
    </row>
    <row r="685" spans="2:6">
      <c r="B685" s="6"/>
      <c r="F685" s="6"/>
    </row>
    <row r="686" spans="2:6">
      <c r="B686" s="6"/>
      <c r="F686" s="6"/>
    </row>
    <row r="687" spans="2:6">
      <c r="B687" s="6"/>
      <c r="F687" s="6"/>
    </row>
    <row r="688" spans="2:6">
      <c r="B688" s="6"/>
      <c r="F688" s="6"/>
    </row>
    <row r="689" spans="2:6">
      <c r="B689" s="6"/>
      <c r="F689" s="6"/>
    </row>
    <row r="690" spans="2:6">
      <c r="B690" s="6"/>
      <c r="F690" s="6"/>
    </row>
    <row r="691" spans="2:6">
      <c r="B691" s="6"/>
      <c r="F691" s="6"/>
    </row>
    <row r="692" spans="2:6">
      <c r="B692" s="6"/>
      <c r="F692" s="6"/>
    </row>
    <row r="693" spans="2:6">
      <c r="B693" s="6"/>
      <c r="F693" s="6"/>
    </row>
    <row r="694" spans="2:6">
      <c r="B694" s="6"/>
      <c r="F694" s="6"/>
    </row>
    <row r="695" spans="2:6">
      <c r="B695" s="6"/>
      <c r="F695" s="6"/>
    </row>
    <row r="696" spans="2:6">
      <c r="B696" s="6"/>
      <c r="F696" s="6"/>
    </row>
    <row r="697" spans="2:6">
      <c r="B697" s="6"/>
      <c r="F697" s="6"/>
    </row>
    <row r="698" spans="2:6">
      <c r="B698" s="6"/>
      <c r="F698" s="6"/>
    </row>
    <row r="699" spans="2:6">
      <c r="B699" s="6"/>
      <c r="F699" s="6"/>
    </row>
    <row r="700" spans="2:6">
      <c r="B700" s="6"/>
      <c r="F700" s="6"/>
    </row>
    <row r="701" spans="2:6">
      <c r="B701" s="6"/>
      <c r="F701" s="6"/>
    </row>
    <row r="702" spans="2:6">
      <c r="B702" s="6"/>
      <c r="F702" s="6"/>
    </row>
    <row r="703" spans="2:6">
      <c r="B703" s="6"/>
      <c r="F703" s="6"/>
    </row>
    <row r="704" spans="2:6">
      <c r="B704" s="6"/>
      <c r="F704" s="6"/>
    </row>
    <row r="705" spans="2:6">
      <c r="B705" s="6"/>
      <c r="F705" s="6"/>
    </row>
    <row r="706" spans="2:6">
      <c r="B706" s="6"/>
      <c r="F706" s="6"/>
    </row>
    <row r="707" spans="2:6">
      <c r="B707" s="6"/>
      <c r="F707" s="6"/>
    </row>
    <row r="708" spans="2:6">
      <c r="B708" s="6"/>
      <c r="F708" s="6"/>
    </row>
    <row r="709" spans="2:6">
      <c r="B709" s="6"/>
      <c r="F709" s="6"/>
    </row>
    <row r="710" spans="2:6">
      <c r="B710" s="6"/>
      <c r="F710" s="6"/>
    </row>
    <row r="711" spans="2:6">
      <c r="B711" s="6"/>
      <c r="F711" s="6"/>
    </row>
    <row r="712" spans="2:6">
      <c r="B712" s="6"/>
      <c r="F712" s="6"/>
    </row>
    <row r="713" spans="2:6">
      <c r="B713" s="6"/>
      <c r="F713" s="6"/>
    </row>
    <row r="714" spans="2:6">
      <c r="B714" s="6"/>
      <c r="F714" s="6"/>
    </row>
    <row r="715" spans="2:6">
      <c r="B715" s="6"/>
      <c r="F715" s="6"/>
    </row>
    <row r="716" spans="2:6">
      <c r="B716" s="6"/>
      <c r="F716" s="6"/>
    </row>
    <row r="717" spans="2:6">
      <c r="B717" s="6"/>
      <c r="F717" s="6"/>
    </row>
    <row r="718" spans="2:6">
      <c r="B718" s="6"/>
      <c r="F718" s="6"/>
    </row>
    <row r="719" spans="2:6">
      <c r="B719" s="6"/>
      <c r="F719" s="6"/>
    </row>
    <row r="720" spans="2:6">
      <c r="B720" s="6"/>
      <c r="F720" s="6"/>
    </row>
    <row r="721" spans="2:6">
      <c r="B721" s="6"/>
      <c r="F721" s="6"/>
    </row>
    <row r="722" spans="2:6">
      <c r="B722" s="6"/>
      <c r="F722" s="6"/>
    </row>
    <row r="723" spans="2:6">
      <c r="B723" s="6"/>
      <c r="F723" s="6"/>
    </row>
    <row r="724" spans="2:6">
      <c r="B724" s="6"/>
      <c r="F724" s="6"/>
    </row>
    <row r="725" spans="2:6">
      <c r="B725" s="6"/>
      <c r="F725" s="6"/>
    </row>
    <row r="726" spans="2:6">
      <c r="B726" s="6"/>
      <c r="F726" s="6"/>
    </row>
    <row r="727" spans="2:6">
      <c r="B727" s="6"/>
      <c r="F727" s="6"/>
    </row>
    <row r="728" spans="2:6">
      <c r="B728" s="6"/>
      <c r="F728" s="6"/>
    </row>
    <row r="729" spans="2:6">
      <c r="B729" s="6"/>
      <c r="F729" s="6"/>
    </row>
    <row r="730" spans="2:6">
      <c r="B730" s="6"/>
      <c r="F730" s="6"/>
    </row>
    <row r="731" spans="2:6">
      <c r="B731" s="6"/>
      <c r="F731" s="6"/>
    </row>
    <row r="732" spans="2:6">
      <c r="B732" s="6"/>
      <c r="F732" s="6"/>
    </row>
    <row r="733" spans="2:6">
      <c r="B733" s="6"/>
      <c r="F733" s="6"/>
    </row>
    <row r="734" spans="2:6">
      <c r="B734" s="6"/>
      <c r="F734" s="6"/>
    </row>
    <row r="735" spans="2:6">
      <c r="B735" s="6"/>
      <c r="F735" s="6"/>
    </row>
    <row r="736" spans="2:6">
      <c r="B736" s="6"/>
      <c r="F736" s="6"/>
    </row>
    <row r="737" spans="2:6">
      <c r="B737" s="6"/>
      <c r="F737" s="6"/>
    </row>
    <row r="738" spans="2:6">
      <c r="B738" s="6"/>
      <c r="F738" s="6"/>
    </row>
    <row r="739" spans="2:6">
      <c r="B739" s="6"/>
      <c r="F739" s="6"/>
    </row>
    <row r="740" spans="2:6">
      <c r="B740" s="6"/>
      <c r="F740" s="6"/>
    </row>
    <row r="741" spans="2:6">
      <c r="B741" s="6"/>
      <c r="F741" s="6"/>
    </row>
    <row r="742" spans="2:6">
      <c r="B742" s="6"/>
      <c r="F742" s="6"/>
    </row>
    <row r="743" spans="2:6">
      <c r="B743" s="6"/>
      <c r="F743" s="6"/>
    </row>
    <row r="744" spans="2:6">
      <c r="B744" s="6"/>
      <c r="F744" s="6"/>
    </row>
    <row r="745" spans="2:6">
      <c r="B745" s="6"/>
      <c r="F745" s="6"/>
    </row>
    <row r="746" spans="2:6">
      <c r="B746" s="6"/>
      <c r="F746" s="6"/>
    </row>
    <row r="747" spans="2:6">
      <c r="B747" s="6"/>
      <c r="F747" s="6"/>
    </row>
    <row r="748" spans="2:6">
      <c r="B748" s="6"/>
      <c r="F748" s="6"/>
    </row>
    <row r="749" spans="2:6">
      <c r="B749" s="6"/>
      <c r="F749" s="6"/>
    </row>
    <row r="750" spans="2:6">
      <c r="B750" s="6"/>
      <c r="F750" s="6"/>
    </row>
    <row r="751" spans="2:6">
      <c r="B751" s="6"/>
      <c r="F751" s="6"/>
    </row>
    <row r="752" spans="2:6">
      <c r="B752" s="6"/>
      <c r="F752" s="6"/>
    </row>
    <row r="753" spans="2:6">
      <c r="B753" s="6"/>
      <c r="F753" s="6"/>
    </row>
    <row r="754" spans="2:6">
      <c r="B754" s="6"/>
      <c r="F754" s="6"/>
    </row>
    <row r="755" spans="2:6">
      <c r="B755" s="6"/>
      <c r="F755" s="6"/>
    </row>
    <row r="756" spans="2:6">
      <c r="B756" s="6"/>
      <c r="F756" s="6"/>
    </row>
    <row r="757" spans="2:6">
      <c r="B757" s="6"/>
      <c r="F757" s="6"/>
    </row>
    <row r="758" spans="2:6">
      <c r="B758" s="6"/>
      <c r="F758" s="6"/>
    </row>
    <row r="759" spans="2:6">
      <c r="B759" s="6"/>
      <c r="F759" s="6"/>
    </row>
    <row r="760" spans="2:6">
      <c r="B760" s="6"/>
      <c r="F760" s="6"/>
    </row>
    <row r="761" spans="2:6">
      <c r="B761" s="6"/>
      <c r="F761" s="6"/>
    </row>
    <row r="762" spans="2:6">
      <c r="B762" s="6"/>
      <c r="F762" s="6"/>
    </row>
    <row r="763" spans="2:6">
      <c r="B763" s="6"/>
      <c r="F763" s="6"/>
    </row>
    <row r="764" spans="2:6">
      <c r="B764" s="6"/>
      <c r="F764" s="6"/>
    </row>
    <row r="765" spans="2:6">
      <c r="B765" s="6"/>
      <c r="F765" s="6"/>
    </row>
    <row r="766" spans="2:6">
      <c r="B766" s="6"/>
      <c r="F766" s="6"/>
    </row>
    <row r="767" spans="2:6">
      <c r="B767" s="6"/>
      <c r="F767" s="6"/>
    </row>
    <row r="768" spans="2:6">
      <c r="B768" s="6"/>
      <c r="F768" s="6"/>
    </row>
    <row r="769" spans="2:6">
      <c r="B769" s="6"/>
      <c r="F769" s="6"/>
    </row>
    <row r="770" spans="2:6">
      <c r="B770" s="6"/>
      <c r="F770" s="6"/>
    </row>
    <row r="771" spans="2:6">
      <c r="B771" s="6"/>
      <c r="F771" s="6"/>
    </row>
    <row r="772" spans="2:6">
      <c r="B772" s="6"/>
      <c r="F772" s="6"/>
    </row>
    <row r="773" spans="2:6">
      <c r="B773" s="6"/>
      <c r="F773" s="6"/>
    </row>
    <row r="774" spans="2:6">
      <c r="B774" s="6"/>
      <c r="F774" s="6"/>
    </row>
    <row r="775" spans="2:6">
      <c r="B775" s="6"/>
      <c r="F775" s="6"/>
    </row>
    <row r="776" spans="2:6">
      <c r="B776" s="6"/>
      <c r="F776" s="6"/>
    </row>
    <row r="777" spans="2:6">
      <c r="B777" s="6"/>
      <c r="F777" s="6"/>
    </row>
    <row r="778" spans="2:6">
      <c r="B778" s="6"/>
      <c r="F778" s="6"/>
    </row>
    <row r="779" spans="2:6">
      <c r="B779" s="6"/>
      <c r="F779" s="6"/>
    </row>
    <row r="780" spans="2:6">
      <c r="B780" s="6"/>
      <c r="F780" s="6"/>
    </row>
    <row r="781" spans="2:6">
      <c r="B781" s="6"/>
      <c r="F781" s="6"/>
    </row>
    <row r="782" spans="2:6">
      <c r="B782" s="6"/>
      <c r="F782" s="6"/>
    </row>
  </sheetData>
  <phoneticPr fontId="0" type="noConversion"/>
  <hyperlinks>
    <hyperlink ref="P64" r:id="rId1" display="http://www.konkoly.hu/cgi-bin/IBVS?3875" xr:uid="{00000000-0004-0000-0200-000000000000}"/>
    <hyperlink ref="P11" r:id="rId2" display="http://www.konkoly.hu/cgi-bin/IBVS?4887" xr:uid="{00000000-0004-0000-0200-000001000000}"/>
    <hyperlink ref="P12" r:id="rId3" display="http://www.konkoly.hu/cgi-bin/IBVS?5263" xr:uid="{00000000-0004-0000-0200-000002000000}"/>
    <hyperlink ref="P14" r:id="rId4" display="http://www.bav-astro.de/sfs/BAVM_link.php?BAVMnr=152" xr:uid="{00000000-0004-0000-0200-000003000000}"/>
    <hyperlink ref="P78" r:id="rId5" display="http://var.astro.cz/oejv/issues/oejv0074.pdf" xr:uid="{00000000-0004-0000-0200-000004000000}"/>
    <hyperlink ref="P15" r:id="rId6" display="http://www.bav-astro.de/sfs/BAVM_link.php?BAVMnr=152" xr:uid="{00000000-0004-0000-0200-000005000000}"/>
    <hyperlink ref="P18" r:id="rId7" display="http://var.astro.cz/oejv/issues/oejv0003.pdf" xr:uid="{00000000-0004-0000-0200-000006000000}"/>
    <hyperlink ref="P19" r:id="rId8" display="http://www.konkoly.hu/cgi-bin/IBVS?5694" xr:uid="{00000000-0004-0000-0200-000007000000}"/>
    <hyperlink ref="P20" r:id="rId9" display="http://www.bav-astro.de/sfs/BAVM_link.php?BAVMnr=173" xr:uid="{00000000-0004-0000-0200-000008000000}"/>
    <hyperlink ref="P21" r:id="rId10" display="http://var.astro.cz/oejv/issues/oejv0003.pdf" xr:uid="{00000000-0004-0000-0200-000009000000}"/>
    <hyperlink ref="P22" r:id="rId11" display="http://www.konkoly.hu/cgi-bin/IBVS?5672" xr:uid="{00000000-0004-0000-0200-00000A000000}"/>
    <hyperlink ref="P84" r:id="rId12" display="http://var.astro.cz/oejv/issues/oejv0107.pdf" xr:uid="{00000000-0004-0000-0200-00000B000000}"/>
    <hyperlink ref="P23" r:id="rId13" display="http://www.konkoly.hu/cgi-bin/IBVS?5820" xr:uid="{00000000-0004-0000-0200-00000C000000}"/>
    <hyperlink ref="P85" r:id="rId14" display="http://var.astro.cz/oejv/issues/oejv0137.pdf" xr:uid="{00000000-0004-0000-0200-00000D000000}"/>
    <hyperlink ref="P86" r:id="rId15" display="http://var.astro.cz/oejv/issues/oejv0137.pdf" xr:uid="{00000000-0004-0000-0200-00000E000000}"/>
    <hyperlink ref="P87" r:id="rId16" display="http://var.astro.cz/oejv/issues/oejv0137.pdf" xr:uid="{00000000-0004-0000-0200-00000F000000}"/>
    <hyperlink ref="P88" r:id="rId17" display="http://var.astro.cz/oejv/issues/oejv0137.pdf" xr:uid="{00000000-0004-0000-0200-000010000000}"/>
    <hyperlink ref="P24" r:id="rId18" display="http://www.konkoly.hu/cgi-bin/IBVS?5960" xr:uid="{00000000-0004-0000-0200-000011000000}"/>
    <hyperlink ref="P25" r:id="rId19" display="http://var.astro.cz/oejv/issues/oejv0160.pdf" xr:uid="{00000000-0004-0000-0200-000012000000}"/>
    <hyperlink ref="P26" r:id="rId20" display="http://var.astro.cz/oejv/issues/oejv0160.pdf" xr:uid="{00000000-0004-0000-0200-000013000000}"/>
    <hyperlink ref="P27" r:id="rId21" display="http://var.astro.cz/oejv/issues/oejv0160.pdf" xr:uid="{00000000-0004-0000-0200-000014000000}"/>
    <hyperlink ref="P28" r:id="rId22" display="http://www.konkoly.hu/cgi-bin/IBVS?6011" xr:uid="{00000000-0004-0000-0200-000015000000}"/>
    <hyperlink ref="P89" r:id="rId23" display="http://www.bav-astro.de/sfs/BAVM_link.php?BAVMnr=225" xr:uid="{00000000-0004-0000-0200-000016000000}"/>
    <hyperlink ref="P90" r:id="rId24" display="http://www.bav-astro.de/sfs/BAVM_link.php?BAVMnr=225" xr:uid="{00000000-0004-0000-0200-000017000000}"/>
    <hyperlink ref="P29" r:id="rId25" display="http://var.astro.cz/oejv/issues/oejv0160.pdf" xr:uid="{00000000-0004-0000-0200-000018000000}"/>
    <hyperlink ref="P30" r:id="rId26" display="http://var.astro.cz/oejv/issues/oejv0160.pdf" xr:uid="{00000000-0004-0000-0200-000019000000}"/>
    <hyperlink ref="P31" r:id="rId27" display="http://var.astro.cz/oejv/issues/oejv0160.pdf" xr:uid="{00000000-0004-0000-0200-00001A000000}"/>
    <hyperlink ref="P32" r:id="rId28" display="http://www.konkoly.hu/cgi-bin/IBVS?6042" xr:uid="{00000000-0004-0000-0200-00001B000000}"/>
    <hyperlink ref="P33" r:id="rId29" display="http://var.astro.cz/oejv/issues/oejv0160.pdf" xr:uid="{00000000-0004-0000-0200-00001C000000}"/>
    <hyperlink ref="P34" r:id="rId30" display="http://var.astro.cz/oejv/issues/oejv0160.pdf" xr:uid="{00000000-0004-0000-0200-00001D000000}"/>
    <hyperlink ref="P35" r:id="rId31" display="http://var.astro.cz/oejv/issues/oejv0160.pdf" xr:uid="{00000000-0004-0000-0200-00001E000000}"/>
    <hyperlink ref="P36" r:id="rId32" display="http://var.astro.cz/oejv/issues/oejv0160.pdf" xr:uid="{00000000-0004-0000-0200-00001F000000}"/>
    <hyperlink ref="P37" r:id="rId33" display="http://www.bav-astro.de/sfs/BAVM_link.php?BAVMnr=234" xr:uid="{00000000-0004-0000-0200-000020000000}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Active</vt:lpstr>
      <vt:lpstr>A (old)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2024-03-03T03:48:59Z</dcterms:modified>
</cp:coreProperties>
</file>