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CD91796-7333-4227-ABF2-E6248C96364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42" i="1" l="1"/>
  <c r="D9" i="1"/>
  <c r="C9" i="1"/>
  <c r="Q41" i="1"/>
  <c r="Q35" i="1"/>
  <c r="Q31" i="1"/>
  <c r="Q30" i="1"/>
  <c r="Q29" i="1"/>
  <c r="Q28" i="1"/>
  <c r="Q27" i="1"/>
  <c r="Q26" i="1"/>
  <c r="Q25" i="1"/>
  <c r="Q24" i="1"/>
  <c r="Q23" i="1"/>
  <c r="Q22" i="1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40" i="2"/>
  <c r="C40" i="2"/>
  <c r="G39" i="2"/>
  <c r="C39" i="2"/>
  <c r="G17" i="2"/>
  <c r="C17" i="2"/>
  <c r="G16" i="2"/>
  <c r="C16" i="2"/>
  <c r="G15" i="2"/>
  <c r="C15" i="2"/>
  <c r="G14" i="2"/>
  <c r="C14" i="2"/>
  <c r="G13" i="2"/>
  <c r="C13" i="2"/>
  <c r="G38" i="2"/>
  <c r="C38" i="2"/>
  <c r="G12" i="2"/>
  <c r="C12" i="2"/>
  <c r="G37" i="2"/>
  <c r="C37" i="2"/>
  <c r="G36" i="2"/>
  <c r="C36" i="2"/>
  <c r="G35" i="2"/>
  <c r="C35" i="2"/>
  <c r="G34" i="2"/>
  <c r="C34" i="2"/>
  <c r="G33" i="2"/>
  <c r="C33" i="2"/>
  <c r="E33" i="2"/>
  <c r="G32" i="2"/>
  <c r="C32" i="2"/>
  <c r="G31" i="2"/>
  <c r="C31" i="2"/>
  <c r="G30" i="2"/>
  <c r="C30" i="2"/>
  <c r="G29" i="2"/>
  <c r="C29" i="2"/>
  <c r="G28" i="2"/>
  <c r="C28" i="2"/>
  <c r="G11" i="2"/>
  <c r="C11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40" i="2"/>
  <c r="D40" i="2"/>
  <c r="B40" i="2"/>
  <c r="A40" i="2"/>
  <c r="H39" i="2"/>
  <c r="D39" i="2"/>
  <c r="B39" i="2"/>
  <c r="A39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38" i="2"/>
  <c r="D38" i="2"/>
  <c r="B38" i="2"/>
  <c r="A38" i="2"/>
  <c r="H12" i="2"/>
  <c r="D12" i="2"/>
  <c r="B12" i="2"/>
  <c r="A12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11" i="2"/>
  <c r="D11" i="2"/>
  <c r="B11" i="2"/>
  <c r="A11" i="2"/>
  <c r="Q47" i="1"/>
  <c r="Q54" i="1"/>
  <c r="Q53" i="1"/>
  <c r="F16" i="1"/>
  <c r="F17" i="1" s="1"/>
  <c r="C17" i="1"/>
  <c r="Q52" i="1"/>
  <c r="C7" i="1"/>
  <c r="E27" i="1"/>
  <c r="F27" i="1"/>
  <c r="C8" i="1"/>
  <c r="E44" i="1"/>
  <c r="F44" i="1"/>
  <c r="Q46" i="1"/>
  <c r="Q49" i="1"/>
  <c r="Q50" i="1"/>
  <c r="Q51" i="1"/>
  <c r="Q45" i="1"/>
  <c r="Q48" i="1"/>
  <c r="Q44" i="1"/>
  <c r="Q43" i="1"/>
  <c r="Q38" i="1"/>
  <c r="Q40" i="1"/>
  <c r="Q32" i="1"/>
  <c r="Q34" i="1"/>
  <c r="Q36" i="1"/>
  <c r="Q37" i="1"/>
  <c r="Q33" i="1"/>
  <c r="Q39" i="1"/>
  <c r="Q21" i="1"/>
  <c r="E16" i="2"/>
  <c r="E26" i="2"/>
  <c r="E38" i="2"/>
  <c r="E15" i="2"/>
  <c r="E19" i="2"/>
  <c r="E18" i="2"/>
  <c r="E25" i="2"/>
  <c r="E12" i="2"/>
  <c r="E53" i="1"/>
  <c r="F53" i="1"/>
  <c r="E35" i="1"/>
  <c r="F35" i="1"/>
  <c r="G26" i="1"/>
  <c r="I26" i="1"/>
  <c r="E24" i="1"/>
  <c r="F24" i="1"/>
  <c r="G52" i="1"/>
  <c r="K52" i="1"/>
  <c r="E50" i="1"/>
  <c r="F50" i="1"/>
  <c r="G50" i="1"/>
  <c r="K50" i="1"/>
  <c r="G43" i="1"/>
  <c r="K43" i="1"/>
  <c r="E39" i="1"/>
  <c r="F39" i="1"/>
  <c r="E29" i="1"/>
  <c r="F29" i="1"/>
  <c r="G29" i="1"/>
  <c r="I29" i="1"/>
  <c r="G23" i="1"/>
  <c r="I23" i="1"/>
  <c r="E34" i="1"/>
  <c r="F34" i="1"/>
  <c r="G34" i="1"/>
  <c r="J34" i="1"/>
  <c r="E46" i="1"/>
  <c r="F46" i="1"/>
  <c r="E47" i="1"/>
  <c r="F47" i="1"/>
  <c r="G47" i="1"/>
  <c r="K47" i="1"/>
  <c r="E42" i="1"/>
  <c r="F42" i="1"/>
  <c r="G42" i="1"/>
  <c r="I42" i="1"/>
  <c r="G28" i="1"/>
  <c r="I28" i="1"/>
  <c r="E26" i="1"/>
  <c r="F26" i="1"/>
  <c r="E21" i="1"/>
  <c r="F21" i="1"/>
  <c r="G21" i="1"/>
  <c r="H21" i="1"/>
  <c r="G54" i="1"/>
  <c r="K54" i="1"/>
  <c r="E52" i="1"/>
  <c r="F52" i="1"/>
  <c r="E43" i="1"/>
  <c r="F43" i="1"/>
  <c r="E31" i="1"/>
  <c r="F31" i="1"/>
  <c r="G31" i="1"/>
  <c r="I31" i="1"/>
  <c r="E23" i="1"/>
  <c r="F23" i="1"/>
  <c r="E36" i="1"/>
  <c r="F36" i="1"/>
  <c r="G36" i="1"/>
  <c r="J36" i="1"/>
  <c r="G51" i="1"/>
  <c r="K51" i="1"/>
  <c r="E49" i="1"/>
  <c r="F49" i="1"/>
  <c r="G49" i="1"/>
  <c r="K49" i="1"/>
  <c r="E38" i="1"/>
  <c r="F38" i="1"/>
  <c r="G38" i="1"/>
  <c r="J38" i="1"/>
  <c r="E28" i="1"/>
  <c r="F28" i="1"/>
  <c r="G22" i="1"/>
  <c r="I22" i="1"/>
  <c r="E32" i="1"/>
  <c r="F32" i="1"/>
  <c r="G32" i="1"/>
  <c r="I32" i="1"/>
  <c r="E33" i="1"/>
  <c r="F33" i="1"/>
  <c r="G33" i="1"/>
  <c r="J33" i="1"/>
  <c r="E54" i="1"/>
  <c r="F54" i="1"/>
  <c r="G48" i="1"/>
  <c r="K48" i="1"/>
  <c r="E45" i="1"/>
  <c r="F45" i="1"/>
  <c r="G45" i="1"/>
  <c r="K45" i="1"/>
  <c r="E41" i="1"/>
  <c r="F41" i="1"/>
  <c r="G41" i="1"/>
  <c r="I41" i="1"/>
  <c r="G27" i="1"/>
  <c r="I27" i="1"/>
  <c r="E25" i="1"/>
  <c r="F25" i="1"/>
  <c r="G25" i="1"/>
  <c r="I25" i="1"/>
  <c r="G53" i="1"/>
  <c r="K53" i="1"/>
  <c r="E51" i="1"/>
  <c r="F51" i="1"/>
  <c r="G44" i="1"/>
  <c r="K44" i="1"/>
  <c r="E40" i="1"/>
  <c r="F40" i="1"/>
  <c r="G40" i="1"/>
  <c r="J40" i="1"/>
  <c r="G35" i="1"/>
  <c r="I35" i="1"/>
  <c r="E30" i="1"/>
  <c r="F30" i="1"/>
  <c r="G30" i="1"/>
  <c r="I30" i="1"/>
  <c r="G24" i="1"/>
  <c r="I24" i="1"/>
  <c r="E22" i="1"/>
  <c r="F22" i="1"/>
  <c r="E48" i="1"/>
  <c r="F48" i="1"/>
  <c r="G39" i="1"/>
  <c r="J39" i="1"/>
  <c r="E37" i="1"/>
  <c r="F37" i="1"/>
  <c r="G37" i="1"/>
  <c r="J37" i="1"/>
  <c r="E14" i="2"/>
  <c r="E29" i="2"/>
  <c r="E34" i="2"/>
  <c r="E35" i="2"/>
  <c r="E11" i="2"/>
  <c r="E37" i="2"/>
  <c r="E30" i="2"/>
  <c r="E24" i="2"/>
  <c r="E40" i="2"/>
  <c r="E27" i="2"/>
  <c r="E17" i="2"/>
  <c r="E22" i="2"/>
  <c r="E21" i="2"/>
  <c r="E39" i="2"/>
  <c r="E36" i="2"/>
  <c r="E13" i="2"/>
  <c r="E20" i="2"/>
  <c r="E31" i="2"/>
  <c r="E28" i="2"/>
  <c r="E32" i="2"/>
  <c r="E23" i="2"/>
  <c r="C11" i="1"/>
  <c r="C12" i="1"/>
  <c r="C16" i="1" l="1"/>
  <c r="D18" i="1" s="1"/>
  <c r="O48" i="1"/>
  <c r="O38" i="1"/>
  <c r="O33" i="1"/>
  <c r="O36" i="1"/>
  <c r="O37" i="1"/>
  <c r="O29" i="1"/>
  <c r="O47" i="1"/>
  <c r="O32" i="1"/>
  <c r="O26" i="1"/>
  <c r="O21" i="1"/>
  <c r="O54" i="1"/>
  <c r="O50" i="1"/>
  <c r="O41" i="1"/>
  <c r="O51" i="1"/>
  <c r="O23" i="1"/>
  <c r="O43" i="1"/>
  <c r="O35" i="1"/>
  <c r="O52" i="1"/>
  <c r="O45" i="1"/>
  <c r="O44" i="1"/>
  <c r="O46" i="1"/>
  <c r="O31" i="1"/>
  <c r="O25" i="1"/>
  <c r="O30" i="1"/>
  <c r="O22" i="1"/>
  <c r="O49" i="1"/>
  <c r="O42" i="1"/>
  <c r="O27" i="1"/>
  <c r="O40" i="1"/>
  <c r="O34" i="1"/>
  <c r="O28" i="1"/>
  <c r="O39" i="1"/>
  <c r="C15" i="1"/>
  <c r="F18" i="1" s="1"/>
  <c r="O53" i="1"/>
  <c r="O24" i="1"/>
  <c r="F19" i="1" l="1"/>
  <c r="C18" i="1"/>
</calcChain>
</file>

<file path=xl/sharedStrings.xml><?xml version="1.0" encoding="utf-8"?>
<sst xmlns="http://schemas.openxmlformats.org/spreadsheetml/2006/main" count="347" uniqueCount="191">
  <si>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</si>
  <si>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</si>
  <si>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</si>
  <si>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</si>
  <si>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</si>
  <si>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</si>
  <si>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</si>
  <si>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</si>
  <si>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</si>
  <si>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</si>
  <si>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</si>
  <si>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</si>
  <si>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</si>
  <si>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</si>
  <si>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</si>
  <si>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</si>
  <si>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</si>
  <si>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</si>
  <si>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</si>
  <si>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</si>
  <si>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</si>
  <si>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</si>
  <si>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</si>
  <si>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</si>
  <si>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</si>
  <si>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</si>
  <si>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</si>
  <si>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Wolf M</t>
  </si>
  <si>
    <t>BBSAG Bull.110</t>
  </si>
  <si>
    <t>B</t>
  </si>
  <si>
    <t>Locher Kurt</t>
  </si>
  <si>
    <t>BBSAG Bull.118</t>
  </si>
  <si>
    <t>IBVS 5378</t>
  </si>
  <si>
    <t>I</t>
  </si>
  <si>
    <t>IBVS 5484</t>
  </si>
  <si>
    <t>II</t>
  </si>
  <si>
    <t>IBVS 4712</t>
  </si>
  <si>
    <t>IBVS 4516</t>
  </si>
  <si>
    <t>IBVS 5543</t>
  </si>
  <si>
    <t>IBVS 5643</t>
  </si>
  <si>
    <t>EB/KE</t>
  </si>
  <si>
    <t># of data points:</t>
  </si>
  <si>
    <t>IBVS 5672</t>
  </si>
  <si>
    <t>HW Per / GSC 02876-01967</t>
  </si>
  <si>
    <t>IBVS 5731</t>
  </si>
  <si>
    <t>IBVS 5657</t>
  </si>
  <si>
    <t>IBVS 5676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</si>
  <si>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</si>
  <si>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</si>
  <si>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</si>
  <si>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</si>
  <si>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</si>
  <si>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</si>
  <si>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5871</t>
  </si>
  <si>
    <t>Add cycle</t>
  </si>
  <si>
    <t>Old Cycle</t>
  </si>
  <si>
    <t>IBVS 5960</t>
  </si>
  <si>
    <t>IBVS 6011</t>
  </si>
  <si>
    <t>2013JAVSO..41..122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</si>
  <si>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</si>
  <si>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</si>
  <si>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</si>
  <si>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</si>
  <si>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</si>
  <si>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</si>
  <si>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</si>
  <si>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</si>
  <si>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</si>
  <si>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</si>
  <si>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</si>
  <si>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2428023.527 </t>
  </si>
  <si>
    <t> 09.08.1935 00:38 </t>
  </si>
  <si>
    <t> 0.000 </t>
  </si>
  <si>
    <t>P </t>
  </si>
  <si>
    <t> H.Gessner </t>
  </si>
  <si>
    <t> VSS 7.120 </t>
  </si>
  <si>
    <t>2428423.515 </t>
  </si>
  <si>
    <t> 12.09.1936 00:21 </t>
  </si>
  <si>
    <t> 0.046 </t>
  </si>
  <si>
    <t> A.van de Voorde </t>
  </si>
  <si>
    <t> VSS 1.98 </t>
  </si>
  <si>
    <t>2428545.358 </t>
  </si>
  <si>
    <t> 11.01.1937 20:35 </t>
  </si>
  <si>
    <t> 0.002 </t>
  </si>
  <si>
    <t>2428809.445 </t>
  </si>
  <si>
    <t> 02.10.1937 22:40 </t>
  </si>
  <si>
    <t> 0.001 </t>
  </si>
  <si>
    <t>2428955.448 </t>
  </si>
  <si>
    <t> 25.02.1938 22:45 </t>
  </si>
  <si>
    <t> -0.007 </t>
  </si>
  <si>
    <t>2429249.365 </t>
  </si>
  <si>
    <t> 16.12.1938 20:45 </t>
  </si>
  <si>
    <t> -0.015 </t>
  </si>
  <si>
    <t>2430224.477 </t>
  </si>
  <si>
    <t> 17.08.1941 23:26 </t>
  </si>
  <si>
    <t>2430372.353 </t>
  </si>
  <si>
    <t> 12.01.1942 20:28 </t>
  </si>
  <si>
    <t> -0.038 </t>
  </si>
  <si>
    <t>2432093.410 </t>
  </si>
  <si>
    <t> 29.09.1946 21:50 </t>
  </si>
  <si>
    <t>2436489.586 </t>
  </si>
  <si>
    <t> 13.10.1958 02:03 </t>
  </si>
  <si>
    <t>2436498.495 </t>
  </si>
  <si>
    <t> 21.10.1958 23:52 </t>
  </si>
  <si>
    <t> 0.014 </t>
  </si>
  <si>
    <t>2450013.3509 </t>
  </si>
  <si>
    <t> 22.10.1995 20:25 </t>
  </si>
  <si>
    <t> 0.0168 </t>
  </si>
  <si>
    <t>E </t>
  </si>
  <si>
    <t>?</t>
  </si>
  <si>
    <t> M.Wolf </t>
  </si>
  <si>
    <t> BBS 110 </t>
  </si>
  <si>
    <t>2450097.7832 </t>
  </si>
  <si>
    <t> 15.01.1996 06:47 </t>
  </si>
  <si>
    <t> 0.0170 </t>
  </si>
  <si>
    <t> R.Samec et al. </t>
  </si>
  <si>
    <t>IBVS 4516 </t>
  </si>
  <si>
    <t>2450098.7340 </t>
  </si>
  <si>
    <t> 16.01.1996 05:36 </t>
  </si>
  <si>
    <t> 0.0155 </t>
  </si>
  <si>
    <t>2450100.6450 </t>
  </si>
  <si>
    <t> 18.01.1996 03:28 </t>
  </si>
  <si>
    <t> 0.0221 </t>
  </si>
  <si>
    <t>2450756.4168 </t>
  </si>
  <si>
    <t> 03.11.1997 22:00 </t>
  </si>
  <si>
    <t> 0.0165 </t>
  </si>
  <si>
    <t>o</t>
  </si>
  <si>
    <t> W.Moschner </t>
  </si>
  <si>
    <t>BAVM 118 </t>
  </si>
  <si>
    <t>2451045.578 </t>
  </si>
  <si>
    <t> 20.08.1998 01:52 </t>
  </si>
  <si>
    <t>V </t>
  </si>
  <si>
    <t> K.Locher </t>
  </si>
  <si>
    <t> BBS 118 </t>
  </si>
  <si>
    <t>2451197.3119 </t>
  </si>
  <si>
    <t> 18.01.1999 19:29 </t>
  </si>
  <si>
    <t> 0.0236 </t>
  </si>
  <si>
    <t>2452193.3520 </t>
  </si>
  <si>
    <t> 10.10.2001 20:26 </t>
  </si>
  <si>
    <t> 0.0186 </t>
  </si>
  <si>
    <t> E.Blättler </t>
  </si>
  <si>
    <t> BBS 126 </t>
  </si>
  <si>
    <t>2452196.5301 </t>
  </si>
  <si>
    <t> 14.10.2001 00:43 </t>
  </si>
  <si>
    <t> 0.0225 </t>
  </si>
  <si>
    <t> R.Diethelm </t>
  </si>
  <si>
    <t>2452542.5111 </t>
  </si>
  <si>
    <t> 25.09.2002 00:15 </t>
  </si>
  <si>
    <t> 0.0223 </t>
  </si>
  <si>
    <t> Moschner&amp;Frank </t>
  </si>
  <si>
    <t>BAVM 158 </t>
  </si>
  <si>
    <t>2452611.7076 </t>
  </si>
  <si>
    <t> 03.12.2002 04:58 </t>
  </si>
  <si>
    <t> S.Dvorak </t>
  </si>
  <si>
    <t>IBVS 5378 </t>
  </si>
  <si>
    <t>2452619.3259 </t>
  </si>
  <si>
    <t> 10.12.2002 19:49 </t>
  </si>
  <si>
    <t> 0.0229 </t>
  </si>
  <si>
    <t>BAVM 172 </t>
  </si>
  <si>
    <t>2453027.5203 </t>
  </si>
  <si>
    <t> 23.01.2004 00:29 </t>
  </si>
  <si>
    <t>C </t>
  </si>
  <si>
    <t> JAAVSO 41;122 </t>
  </si>
  <si>
    <t>2453048.470 </t>
  </si>
  <si>
    <t> 12.02.2004 23:16 </t>
  </si>
  <si>
    <t> 0.023 </t>
  </si>
  <si>
    <t> BBS 130 </t>
  </si>
  <si>
    <t>2453632.5114 </t>
  </si>
  <si>
    <t> 19.09.2005 00:16 </t>
  </si>
  <si>
    <t> Moschner </t>
  </si>
  <si>
    <t>BAVM 178 </t>
  </si>
  <si>
    <t>2453716.6261 </t>
  </si>
  <si>
    <t> 12.12.2005 03:01 </t>
  </si>
  <si>
    <t> R. Nelson </t>
  </si>
  <si>
    <t>IBVS 5672 </t>
  </si>
  <si>
    <t>2454787.9009 </t>
  </si>
  <si>
    <t> 17.11.2008 09:37 </t>
  </si>
  <si>
    <t> 0.0254 </t>
  </si>
  <si>
    <t>IBVS 5871 </t>
  </si>
  <si>
    <t>2455498.9097 </t>
  </si>
  <si>
    <t> 29.10.2010 09:49 </t>
  </si>
  <si>
    <t> 0.0269 </t>
  </si>
  <si>
    <t>IBVS 5960 </t>
  </si>
  <si>
    <t>2455863.9364 </t>
  </si>
  <si>
    <t> 29.10.2011 10:28 </t>
  </si>
  <si>
    <t> 0.0275 </t>
  </si>
  <si>
    <t>IBVS 6011 </t>
  </si>
  <si>
    <t>BAD?</t>
  </si>
  <si>
    <t>vis?</t>
  </si>
  <si>
    <t>PE?</t>
  </si>
  <si>
    <t>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</si>
</sst>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>
      <alignment vertical="top"/>
    </xf>
    <xf numFmtId="0" fontId="12" fillId="0" borderId="0" xfId="0" applyFont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HW Per - O-C Diagr.</a:t>
            </a:r>
          </a:p>
        </c:rich>
      </c:tx>
      <c:layout>
        <c:manualLayout>
          <c:xMode val="edge"/>
          <c:yMode val="edge"/>
          <c:x val="0.375610268228666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6363926517921"/>
          <c:y val="0.14769252958613219"/>
          <c:w val="0.80813136453786294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630</c:v>
                </c:pt>
                <c:pt idx="2">
                  <c:v>822</c:v>
                </c:pt>
                <c:pt idx="3">
                  <c:v>1238</c:v>
                </c:pt>
                <c:pt idx="4">
                  <c:v>1468</c:v>
                </c:pt>
                <c:pt idx="5">
                  <c:v>1931</c:v>
                </c:pt>
                <c:pt idx="6">
                  <c:v>3467</c:v>
                </c:pt>
                <c:pt idx="7">
                  <c:v>3700</c:v>
                </c:pt>
                <c:pt idx="8">
                  <c:v>6411</c:v>
                </c:pt>
                <c:pt idx="9">
                  <c:v>13336</c:v>
                </c:pt>
                <c:pt idx="10">
                  <c:v>13350</c:v>
                </c:pt>
                <c:pt idx="11">
                  <c:v>34639</c:v>
                </c:pt>
                <c:pt idx="12">
                  <c:v>34639</c:v>
                </c:pt>
                <c:pt idx="13">
                  <c:v>34772</c:v>
                </c:pt>
                <c:pt idx="14">
                  <c:v>34772</c:v>
                </c:pt>
                <c:pt idx="15">
                  <c:v>34773.5</c:v>
                </c:pt>
                <c:pt idx="16">
                  <c:v>34776.5</c:v>
                </c:pt>
                <c:pt idx="17">
                  <c:v>35809.5</c:v>
                </c:pt>
                <c:pt idx="18">
                  <c:v>36265</c:v>
                </c:pt>
                <c:pt idx="19">
                  <c:v>36504</c:v>
                </c:pt>
                <c:pt idx="20">
                  <c:v>38073</c:v>
                </c:pt>
                <c:pt idx="21">
                  <c:v>38078</c:v>
                </c:pt>
                <c:pt idx="22">
                  <c:v>38623</c:v>
                </c:pt>
                <c:pt idx="23">
                  <c:v>38732</c:v>
                </c:pt>
                <c:pt idx="24">
                  <c:v>38744</c:v>
                </c:pt>
                <c:pt idx="25">
                  <c:v>39228</c:v>
                </c:pt>
                <c:pt idx="26">
                  <c:v>39387</c:v>
                </c:pt>
                <c:pt idx="27">
                  <c:v>39420</c:v>
                </c:pt>
                <c:pt idx="28">
                  <c:v>39954</c:v>
                </c:pt>
                <c:pt idx="29">
                  <c:v>40340</c:v>
                </c:pt>
                <c:pt idx="30">
                  <c:v>40472.5</c:v>
                </c:pt>
                <c:pt idx="31">
                  <c:v>42160</c:v>
                </c:pt>
                <c:pt idx="32">
                  <c:v>43280</c:v>
                </c:pt>
                <c:pt idx="33">
                  <c:v>43855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2F-4F4F-9299-148EE918DE3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2">
                    <c:v>1E-4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2E-3</c:v>
                  </c:pt>
                  <c:pt idx="28">
                    <c:v>5.0000000000000001E-4</c:v>
                  </c:pt>
                  <c:pt idx="29">
                    <c:v>2.9999999999999997E-4</c:v>
                  </c:pt>
                  <c:pt idx="30">
                    <c:v>5.9999999999999995E-4</c:v>
                  </c:pt>
                  <c:pt idx="31">
                    <c:v>4.0000000000000002E-4</c:v>
                  </c:pt>
                  <c:pt idx="32">
                    <c:v>1E-4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2">
                    <c:v>1E-4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2E-3</c:v>
                  </c:pt>
                  <c:pt idx="28">
                    <c:v>5.0000000000000001E-4</c:v>
                  </c:pt>
                  <c:pt idx="29">
                    <c:v>2.9999999999999997E-4</c:v>
                  </c:pt>
                  <c:pt idx="30">
                    <c:v>5.9999999999999995E-4</c:v>
                  </c:pt>
                  <c:pt idx="31">
                    <c:v>4.0000000000000002E-4</c:v>
                  </c:pt>
                  <c:pt idx="32">
                    <c:v>1E-4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630</c:v>
                </c:pt>
                <c:pt idx="2">
                  <c:v>822</c:v>
                </c:pt>
                <c:pt idx="3">
                  <c:v>1238</c:v>
                </c:pt>
                <c:pt idx="4">
                  <c:v>1468</c:v>
                </c:pt>
                <c:pt idx="5">
                  <c:v>1931</c:v>
                </c:pt>
                <c:pt idx="6">
                  <c:v>3467</c:v>
                </c:pt>
                <c:pt idx="7">
                  <c:v>3700</c:v>
                </c:pt>
                <c:pt idx="8">
                  <c:v>6411</c:v>
                </c:pt>
                <c:pt idx="9">
                  <c:v>13336</c:v>
                </c:pt>
                <c:pt idx="10">
                  <c:v>13350</c:v>
                </c:pt>
                <c:pt idx="11">
                  <c:v>34639</c:v>
                </c:pt>
                <c:pt idx="12">
                  <c:v>34639</c:v>
                </c:pt>
                <c:pt idx="13">
                  <c:v>34772</c:v>
                </c:pt>
                <c:pt idx="14">
                  <c:v>34772</c:v>
                </c:pt>
                <c:pt idx="15">
                  <c:v>34773.5</c:v>
                </c:pt>
                <c:pt idx="16">
                  <c:v>34776.5</c:v>
                </c:pt>
                <c:pt idx="17">
                  <c:v>35809.5</c:v>
                </c:pt>
                <c:pt idx="18">
                  <c:v>36265</c:v>
                </c:pt>
                <c:pt idx="19">
                  <c:v>36504</c:v>
                </c:pt>
                <c:pt idx="20">
                  <c:v>38073</c:v>
                </c:pt>
                <c:pt idx="21">
                  <c:v>38078</c:v>
                </c:pt>
                <c:pt idx="22">
                  <c:v>38623</c:v>
                </c:pt>
                <c:pt idx="23">
                  <c:v>38732</c:v>
                </c:pt>
                <c:pt idx="24">
                  <c:v>38744</c:v>
                </c:pt>
                <c:pt idx="25">
                  <c:v>39228</c:v>
                </c:pt>
                <c:pt idx="26">
                  <c:v>39387</c:v>
                </c:pt>
                <c:pt idx="27">
                  <c:v>39420</c:v>
                </c:pt>
                <c:pt idx="28">
                  <c:v>39954</c:v>
                </c:pt>
                <c:pt idx="29">
                  <c:v>40340</c:v>
                </c:pt>
                <c:pt idx="30">
                  <c:v>40472.5</c:v>
                </c:pt>
                <c:pt idx="31">
                  <c:v>42160</c:v>
                </c:pt>
                <c:pt idx="32">
                  <c:v>43280</c:v>
                </c:pt>
                <c:pt idx="33">
                  <c:v>43855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">
                  <c:v>4.6360000000277068E-2</c:v>
                </c:pt>
                <c:pt idx="2">
                  <c:v>2.3840000030759256E-3</c:v>
                </c:pt>
                <c:pt idx="3">
                  <c:v>9.3600000036531128E-4</c:v>
                </c:pt>
                <c:pt idx="4">
                  <c:v>-6.5039999972213991E-3</c:v>
                </c:pt>
                <c:pt idx="5">
                  <c:v>-1.486799999474897E-2</c:v>
                </c:pt>
                <c:pt idx="6">
                  <c:v>1.3240000007499475E-3</c:v>
                </c:pt>
                <c:pt idx="7">
                  <c:v>-3.7599999999656575E-2</c:v>
                </c:pt>
                <c:pt idx="8">
                  <c:v>6.9200000143609941E-4</c:v>
                </c:pt>
                <c:pt idx="9">
                  <c:v>-7.20799999544397E-3</c:v>
                </c:pt>
                <c:pt idx="10">
                  <c:v>1.4200000005075708E-2</c:v>
                </c:pt>
                <c:pt idx="11">
                  <c:v>1.590800000121817E-2</c:v>
                </c:pt>
                <c:pt idx="14">
                  <c:v>1.6984000001684763E-2</c:v>
                </c:pt>
                <c:pt idx="20">
                  <c:v>1.8556000002718065E-2</c:v>
                </c:pt>
                <c:pt idx="21">
                  <c:v>2.2516000011819415E-2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2F-4F4F-9299-148EE918DE3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630</c:v>
                </c:pt>
                <c:pt idx="2">
                  <c:v>822</c:v>
                </c:pt>
                <c:pt idx="3">
                  <c:v>1238</c:v>
                </c:pt>
                <c:pt idx="4">
                  <c:v>1468</c:v>
                </c:pt>
                <c:pt idx="5">
                  <c:v>1931</c:v>
                </c:pt>
                <c:pt idx="6">
                  <c:v>3467</c:v>
                </c:pt>
                <c:pt idx="7">
                  <c:v>3700</c:v>
                </c:pt>
                <c:pt idx="8">
                  <c:v>6411</c:v>
                </c:pt>
                <c:pt idx="9">
                  <c:v>13336</c:v>
                </c:pt>
                <c:pt idx="10">
                  <c:v>13350</c:v>
                </c:pt>
                <c:pt idx="11">
                  <c:v>34639</c:v>
                </c:pt>
                <c:pt idx="12">
                  <c:v>34639</c:v>
                </c:pt>
                <c:pt idx="13">
                  <c:v>34772</c:v>
                </c:pt>
                <c:pt idx="14">
                  <c:v>34772</c:v>
                </c:pt>
                <c:pt idx="15">
                  <c:v>34773.5</c:v>
                </c:pt>
                <c:pt idx="16">
                  <c:v>34776.5</c:v>
                </c:pt>
                <c:pt idx="17">
                  <c:v>35809.5</c:v>
                </c:pt>
                <c:pt idx="18">
                  <c:v>36265</c:v>
                </c:pt>
                <c:pt idx="19">
                  <c:v>36504</c:v>
                </c:pt>
                <c:pt idx="20">
                  <c:v>38073</c:v>
                </c:pt>
                <c:pt idx="21">
                  <c:v>38078</c:v>
                </c:pt>
                <c:pt idx="22">
                  <c:v>38623</c:v>
                </c:pt>
                <c:pt idx="23">
                  <c:v>38732</c:v>
                </c:pt>
                <c:pt idx="24">
                  <c:v>38744</c:v>
                </c:pt>
                <c:pt idx="25">
                  <c:v>39228</c:v>
                </c:pt>
                <c:pt idx="26">
                  <c:v>39387</c:v>
                </c:pt>
                <c:pt idx="27">
                  <c:v>39420</c:v>
                </c:pt>
                <c:pt idx="28">
                  <c:v>39954</c:v>
                </c:pt>
                <c:pt idx="29">
                  <c:v>40340</c:v>
                </c:pt>
                <c:pt idx="30">
                  <c:v>40472.5</c:v>
                </c:pt>
                <c:pt idx="31">
                  <c:v>42160</c:v>
                </c:pt>
                <c:pt idx="32">
                  <c:v>43280</c:v>
                </c:pt>
                <c:pt idx="33">
                  <c:v>43855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2">
                  <c:v>1.680800000031013E-2</c:v>
                </c:pt>
                <c:pt idx="13">
                  <c:v>1.6884000004210975E-2</c:v>
                </c:pt>
                <c:pt idx="15">
                  <c:v>1.5542000001005363E-2</c:v>
                </c:pt>
                <c:pt idx="16">
                  <c:v>2.2057999995013233E-2</c:v>
                </c:pt>
                <c:pt idx="17">
                  <c:v>1.6534000002138782E-2</c:v>
                </c:pt>
                <c:pt idx="18">
                  <c:v>1.358000000618631E-2</c:v>
                </c:pt>
                <c:pt idx="19">
                  <c:v>2.3588000003655907E-2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2F-4F4F-9299-148EE918DE3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2">
                    <c:v>1E-4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2E-3</c:v>
                  </c:pt>
                  <c:pt idx="28">
                    <c:v>5.0000000000000001E-4</c:v>
                  </c:pt>
                  <c:pt idx="29">
                    <c:v>2.9999999999999997E-4</c:v>
                  </c:pt>
                  <c:pt idx="30">
                    <c:v>5.9999999999999995E-4</c:v>
                  </c:pt>
                  <c:pt idx="31">
                    <c:v>4.0000000000000002E-4</c:v>
                  </c:pt>
                  <c:pt idx="32">
                    <c:v>1E-4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2">
                    <c:v>1E-4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2E-3</c:v>
                  </c:pt>
                  <c:pt idx="28">
                    <c:v>5.0000000000000001E-4</c:v>
                  </c:pt>
                  <c:pt idx="29">
                    <c:v>2.9999999999999997E-4</c:v>
                  </c:pt>
                  <c:pt idx="30">
                    <c:v>5.9999999999999995E-4</c:v>
                  </c:pt>
                  <c:pt idx="31">
                    <c:v>4.0000000000000002E-4</c:v>
                  </c:pt>
                  <c:pt idx="32">
                    <c:v>1E-4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630</c:v>
                </c:pt>
                <c:pt idx="2">
                  <c:v>822</c:v>
                </c:pt>
                <c:pt idx="3">
                  <c:v>1238</c:v>
                </c:pt>
                <c:pt idx="4">
                  <c:v>1468</c:v>
                </c:pt>
                <c:pt idx="5">
                  <c:v>1931</c:v>
                </c:pt>
                <c:pt idx="6">
                  <c:v>3467</c:v>
                </c:pt>
                <c:pt idx="7">
                  <c:v>3700</c:v>
                </c:pt>
                <c:pt idx="8">
                  <c:v>6411</c:v>
                </c:pt>
                <c:pt idx="9">
                  <c:v>13336</c:v>
                </c:pt>
                <c:pt idx="10">
                  <c:v>13350</c:v>
                </c:pt>
                <c:pt idx="11">
                  <c:v>34639</c:v>
                </c:pt>
                <c:pt idx="12">
                  <c:v>34639</c:v>
                </c:pt>
                <c:pt idx="13">
                  <c:v>34772</c:v>
                </c:pt>
                <c:pt idx="14">
                  <c:v>34772</c:v>
                </c:pt>
                <c:pt idx="15">
                  <c:v>34773.5</c:v>
                </c:pt>
                <c:pt idx="16">
                  <c:v>34776.5</c:v>
                </c:pt>
                <c:pt idx="17">
                  <c:v>35809.5</c:v>
                </c:pt>
                <c:pt idx="18">
                  <c:v>36265</c:v>
                </c:pt>
                <c:pt idx="19">
                  <c:v>36504</c:v>
                </c:pt>
                <c:pt idx="20">
                  <c:v>38073</c:v>
                </c:pt>
                <c:pt idx="21">
                  <c:v>38078</c:v>
                </c:pt>
                <c:pt idx="22">
                  <c:v>38623</c:v>
                </c:pt>
                <c:pt idx="23">
                  <c:v>38732</c:v>
                </c:pt>
                <c:pt idx="24">
                  <c:v>38744</c:v>
                </c:pt>
                <c:pt idx="25">
                  <c:v>39228</c:v>
                </c:pt>
                <c:pt idx="26">
                  <c:v>39387</c:v>
                </c:pt>
                <c:pt idx="27">
                  <c:v>39420</c:v>
                </c:pt>
                <c:pt idx="28">
                  <c:v>39954</c:v>
                </c:pt>
                <c:pt idx="29">
                  <c:v>40340</c:v>
                </c:pt>
                <c:pt idx="30">
                  <c:v>40472.5</c:v>
                </c:pt>
                <c:pt idx="31">
                  <c:v>42160</c:v>
                </c:pt>
                <c:pt idx="32">
                  <c:v>43280</c:v>
                </c:pt>
                <c:pt idx="33">
                  <c:v>43855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22">
                  <c:v>2.225600001111161E-2</c:v>
                </c:pt>
                <c:pt idx="23">
                  <c:v>2.2504000000481028E-2</c:v>
                </c:pt>
                <c:pt idx="24">
                  <c:v>2.2868000007292721E-2</c:v>
                </c:pt>
                <c:pt idx="26">
                  <c:v>2.2863999998662621E-2</c:v>
                </c:pt>
                <c:pt idx="27">
                  <c:v>2.3240000009536743E-2</c:v>
                </c:pt>
                <c:pt idx="28">
                  <c:v>1.5188000004854985E-2</c:v>
                </c:pt>
                <c:pt idx="29">
                  <c:v>2.2880000004079193E-2</c:v>
                </c:pt>
                <c:pt idx="30">
                  <c:v>2.2870000007969793E-2</c:v>
                </c:pt>
                <c:pt idx="31">
                  <c:v>2.5420000005397014E-2</c:v>
                </c:pt>
                <c:pt idx="32">
                  <c:v>2.6860000005399343E-2</c:v>
                </c:pt>
                <c:pt idx="33">
                  <c:v>2.7460000004793983E-2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2F-4F4F-9299-148EE918DE3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2">
                    <c:v>1E-4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2E-3</c:v>
                  </c:pt>
                  <c:pt idx="28">
                    <c:v>5.0000000000000001E-4</c:v>
                  </c:pt>
                  <c:pt idx="29">
                    <c:v>2.9999999999999997E-4</c:v>
                  </c:pt>
                  <c:pt idx="30">
                    <c:v>5.9999999999999995E-4</c:v>
                  </c:pt>
                  <c:pt idx="31">
                    <c:v>4.0000000000000002E-4</c:v>
                  </c:pt>
                  <c:pt idx="32">
                    <c:v>1E-4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2">
                    <c:v>1E-4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2E-3</c:v>
                  </c:pt>
                  <c:pt idx="28">
                    <c:v>5.0000000000000001E-4</c:v>
                  </c:pt>
                  <c:pt idx="29">
                    <c:v>2.9999999999999997E-4</c:v>
                  </c:pt>
                  <c:pt idx="30">
                    <c:v>5.9999999999999995E-4</c:v>
                  </c:pt>
                  <c:pt idx="31">
                    <c:v>4.0000000000000002E-4</c:v>
                  </c:pt>
                  <c:pt idx="32">
                    <c:v>1E-4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630</c:v>
                </c:pt>
                <c:pt idx="2">
                  <c:v>822</c:v>
                </c:pt>
                <c:pt idx="3">
                  <c:v>1238</c:v>
                </c:pt>
                <c:pt idx="4">
                  <c:v>1468</c:v>
                </c:pt>
                <c:pt idx="5">
                  <c:v>1931</c:v>
                </c:pt>
                <c:pt idx="6">
                  <c:v>3467</c:v>
                </c:pt>
                <c:pt idx="7">
                  <c:v>3700</c:v>
                </c:pt>
                <c:pt idx="8">
                  <c:v>6411</c:v>
                </c:pt>
                <c:pt idx="9">
                  <c:v>13336</c:v>
                </c:pt>
                <c:pt idx="10">
                  <c:v>13350</c:v>
                </c:pt>
                <c:pt idx="11">
                  <c:v>34639</c:v>
                </c:pt>
                <c:pt idx="12">
                  <c:v>34639</c:v>
                </c:pt>
                <c:pt idx="13">
                  <c:v>34772</c:v>
                </c:pt>
                <c:pt idx="14">
                  <c:v>34772</c:v>
                </c:pt>
                <c:pt idx="15">
                  <c:v>34773.5</c:v>
                </c:pt>
                <c:pt idx="16">
                  <c:v>34776.5</c:v>
                </c:pt>
                <c:pt idx="17">
                  <c:v>35809.5</c:v>
                </c:pt>
                <c:pt idx="18">
                  <c:v>36265</c:v>
                </c:pt>
                <c:pt idx="19">
                  <c:v>36504</c:v>
                </c:pt>
                <c:pt idx="20">
                  <c:v>38073</c:v>
                </c:pt>
                <c:pt idx="21">
                  <c:v>38078</c:v>
                </c:pt>
                <c:pt idx="22">
                  <c:v>38623</c:v>
                </c:pt>
                <c:pt idx="23">
                  <c:v>38732</c:v>
                </c:pt>
                <c:pt idx="24">
                  <c:v>38744</c:v>
                </c:pt>
                <c:pt idx="25">
                  <c:v>39228</c:v>
                </c:pt>
                <c:pt idx="26">
                  <c:v>39387</c:v>
                </c:pt>
                <c:pt idx="27">
                  <c:v>39420</c:v>
                </c:pt>
                <c:pt idx="28">
                  <c:v>39954</c:v>
                </c:pt>
                <c:pt idx="29">
                  <c:v>40340</c:v>
                </c:pt>
                <c:pt idx="30">
                  <c:v>40472.5</c:v>
                </c:pt>
                <c:pt idx="31">
                  <c:v>42160</c:v>
                </c:pt>
                <c:pt idx="32">
                  <c:v>43280</c:v>
                </c:pt>
                <c:pt idx="33">
                  <c:v>43855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2F-4F4F-9299-148EE918DE3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2">
                    <c:v>1E-4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2E-3</c:v>
                  </c:pt>
                  <c:pt idx="28">
                    <c:v>5.0000000000000001E-4</c:v>
                  </c:pt>
                  <c:pt idx="29">
                    <c:v>2.9999999999999997E-4</c:v>
                  </c:pt>
                  <c:pt idx="30">
                    <c:v>5.9999999999999995E-4</c:v>
                  </c:pt>
                  <c:pt idx="31">
                    <c:v>4.0000000000000002E-4</c:v>
                  </c:pt>
                  <c:pt idx="32">
                    <c:v>1E-4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2">
                    <c:v>1E-4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2E-3</c:v>
                  </c:pt>
                  <c:pt idx="28">
                    <c:v>5.0000000000000001E-4</c:v>
                  </c:pt>
                  <c:pt idx="29">
                    <c:v>2.9999999999999997E-4</c:v>
                  </c:pt>
                  <c:pt idx="30">
                    <c:v>5.9999999999999995E-4</c:v>
                  </c:pt>
                  <c:pt idx="31">
                    <c:v>4.0000000000000002E-4</c:v>
                  </c:pt>
                  <c:pt idx="32">
                    <c:v>1E-4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630</c:v>
                </c:pt>
                <c:pt idx="2">
                  <c:v>822</c:v>
                </c:pt>
                <c:pt idx="3">
                  <c:v>1238</c:v>
                </c:pt>
                <c:pt idx="4">
                  <c:v>1468</c:v>
                </c:pt>
                <c:pt idx="5">
                  <c:v>1931</c:v>
                </c:pt>
                <c:pt idx="6">
                  <c:v>3467</c:v>
                </c:pt>
                <c:pt idx="7">
                  <c:v>3700</c:v>
                </c:pt>
                <c:pt idx="8">
                  <c:v>6411</c:v>
                </c:pt>
                <c:pt idx="9">
                  <c:v>13336</c:v>
                </c:pt>
                <c:pt idx="10">
                  <c:v>13350</c:v>
                </c:pt>
                <c:pt idx="11">
                  <c:v>34639</c:v>
                </c:pt>
                <c:pt idx="12">
                  <c:v>34639</c:v>
                </c:pt>
                <c:pt idx="13">
                  <c:v>34772</c:v>
                </c:pt>
                <c:pt idx="14">
                  <c:v>34772</c:v>
                </c:pt>
                <c:pt idx="15">
                  <c:v>34773.5</c:v>
                </c:pt>
                <c:pt idx="16">
                  <c:v>34776.5</c:v>
                </c:pt>
                <c:pt idx="17">
                  <c:v>35809.5</c:v>
                </c:pt>
                <c:pt idx="18">
                  <c:v>36265</c:v>
                </c:pt>
                <c:pt idx="19">
                  <c:v>36504</c:v>
                </c:pt>
                <c:pt idx="20">
                  <c:v>38073</c:v>
                </c:pt>
                <c:pt idx="21">
                  <c:v>38078</c:v>
                </c:pt>
                <c:pt idx="22">
                  <c:v>38623</c:v>
                </c:pt>
                <c:pt idx="23">
                  <c:v>38732</c:v>
                </c:pt>
                <c:pt idx="24">
                  <c:v>38744</c:v>
                </c:pt>
                <c:pt idx="25">
                  <c:v>39228</c:v>
                </c:pt>
                <c:pt idx="26">
                  <c:v>39387</c:v>
                </c:pt>
                <c:pt idx="27">
                  <c:v>39420</c:v>
                </c:pt>
                <c:pt idx="28">
                  <c:v>39954</c:v>
                </c:pt>
                <c:pt idx="29">
                  <c:v>40340</c:v>
                </c:pt>
                <c:pt idx="30">
                  <c:v>40472.5</c:v>
                </c:pt>
                <c:pt idx="31">
                  <c:v>42160</c:v>
                </c:pt>
                <c:pt idx="32">
                  <c:v>43280</c:v>
                </c:pt>
                <c:pt idx="33">
                  <c:v>43855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2F-4F4F-9299-148EE918DE3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2">
                    <c:v>1E-4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2E-3</c:v>
                  </c:pt>
                  <c:pt idx="28">
                    <c:v>5.0000000000000001E-4</c:v>
                  </c:pt>
                  <c:pt idx="29">
                    <c:v>2.9999999999999997E-4</c:v>
                  </c:pt>
                  <c:pt idx="30">
                    <c:v>5.9999999999999995E-4</c:v>
                  </c:pt>
                  <c:pt idx="31">
                    <c:v>4.0000000000000002E-4</c:v>
                  </c:pt>
                  <c:pt idx="32">
                    <c:v>1E-4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2">
                    <c:v>1E-4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2E-3</c:v>
                  </c:pt>
                  <c:pt idx="28">
                    <c:v>5.0000000000000001E-4</c:v>
                  </c:pt>
                  <c:pt idx="29">
                    <c:v>2.9999999999999997E-4</c:v>
                  </c:pt>
                  <c:pt idx="30">
                    <c:v>5.9999999999999995E-4</c:v>
                  </c:pt>
                  <c:pt idx="31">
                    <c:v>4.0000000000000002E-4</c:v>
                  </c:pt>
                  <c:pt idx="32">
                    <c:v>1E-4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630</c:v>
                </c:pt>
                <c:pt idx="2">
                  <c:v>822</c:v>
                </c:pt>
                <c:pt idx="3">
                  <c:v>1238</c:v>
                </c:pt>
                <c:pt idx="4">
                  <c:v>1468</c:v>
                </c:pt>
                <c:pt idx="5">
                  <c:v>1931</c:v>
                </c:pt>
                <c:pt idx="6">
                  <c:v>3467</c:v>
                </c:pt>
                <c:pt idx="7">
                  <c:v>3700</c:v>
                </c:pt>
                <c:pt idx="8">
                  <c:v>6411</c:v>
                </c:pt>
                <c:pt idx="9">
                  <c:v>13336</c:v>
                </c:pt>
                <c:pt idx="10">
                  <c:v>13350</c:v>
                </c:pt>
                <c:pt idx="11">
                  <c:v>34639</c:v>
                </c:pt>
                <c:pt idx="12">
                  <c:v>34639</c:v>
                </c:pt>
                <c:pt idx="13">
                  <c:v>34772</c:v>
                </c:pt>
                <c:pt idx="14">
                  <c:v>34772</c:v>
                </c:pt>
                <c:pt idx="15">
                  <c:v>34773.5</c:v>
                </c:pt>
                <c:pt idx="16">
                  <c:v>34776.5</c:v>
                </c:pt>
                <c:pt idx="17">
                  <c:v>35809.5</c:v>
                </c:pt>
                <c:pt idx="18">
                  <c:v>36265</c:v>
                </c:pt>
                <c:pt idx="19">
                  <c:v>36504</c:v>
                </c:pt>
                <c:pt idx="20">
                  <c:v>38073</c:v>
                </c:pt>
                <c:pt idx="21">
                  <c:v>38078</c:v>
                </c:pt>
                <c:pt idx="22">
                  <c:v>38623</c:v>
                </c:pt>
                <c:pt idx="23">
                  <c:v>38732</c:v>
                </c:pt>
                <c:pt idx="24">
                  <c:v>38744</c:v>
                </c:pt>
                <c:pt idx="25">
                  <c:v>39228</c:v>
                </c:pt>
                <c:pt idx="26">
                  <c:v>39387</c:v>
                </c:pt>
                <c:pt idx="27">
                  <c:v>39420</c:v>
                </c:pt>
                <c:pt idx="28">
                  <c:v>39954</c:v>
                </c:pt>
                <c:pt idx="29">
                  <c:v>40340</c:v>
                </c:pt>
                <c:pt idx="30">
                  <c:v>40472.5</c:v>
                </c:pt>
                <c:pt idx="31">
                  <c:v>42160</c:v>
                </c:pt>
                <c:pt idx="32">
                  <c:v>43280</c:v>
                </c:pt>
                <c:pt idx="33">
                  <c:v>43855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2F-4F4F-9299-148EE918DE3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630</c:v>
                </c:pt>
                <c:pt idx="2">
                  <c:v>822</c:v>
                </c:pt>
                <c:pt idx="3">
                  <c:v>1238</c:v>
                </c:pt>
                <c:pt idx="4">
                  <c:v>1468</c:v>
                </c:pt>
                <c:pt idx="5">
                  <c:v>1931</c:v>
                </c:pt>
                <c:pt idx="6">
                  <c:v>3467</c:v>
                </c:pt>
                <c:pt idx="7">
                  <c:v>3700</c:v>
                </c:pt>
                <c:pt idx="8">
                  <c:v>6411</c:v>
                </c:pt>
                <c:pt idx="9">
                  <c:v>13336</c:v>
                </c:pt>
                <c:pt idx="10">
                  <c:v>13350</c:v>
                </c:pt>
                <c:pt idx="11">
                  <c:v>34639</c:v>
                </c:pt>
                <c:pt idx="12">
                  <c:v>34639</c:v>
                </c:pt>
                <c:pt idx="13">
                  <c:v>34772</c:v>
                </c:pt>
                <c:pt idx="14">
                  <c:v>34772</c:v>
                </c:pt>
                <c:pt idx="15">
                  <c:v>34773.5</c:v>
                </c:pt>
                <c:pt idx="16">
                  <c:v>34776.5</c:v>
                </c:pt>
                <c:pt idx="17">
                  <c:v>35809.5</c:v>
                </c:pt>
                <c:pt idx="18">
                  <c:v>36265</c:v>
                </c:pt>
                <c:pt idx="19">
                  <c:v>36504</c:v>
                </c:pt>
                <c:pt idx="20">
                  <c:v>38073</c:v>
                </c:pt>
                <c:pt idx="21">
                  <c:v>38078</c:v>
                </c:pt>
                <c:pt idx="22">
                  <c:v>38623</c:v>
                </c:pt>
                <c:pt idx="23">
                  <c:v>38732</c:v>
                </c:pt>
                <c:pt idx="24">
                  <c:v>38744</c:v>
                </c:pt>
                <c:pt idx="25">
                  <c:v>39228</c:v>
                </c:pt>
                <c:pt idx="26">
                  <c:v>39387</c:v>
                </c:pt>
                <c:pt idx="27">
                  <c:v>39420</c:v>
                </c:pt>
                <c:pt idx="28">
                  <c:v>39954</c:v>
                </c:pt>
                <c:pt idx="29">
                  <c:v>40340</c:v>
                </c:pt>
                <c:pt idx="30">
                  <c:v>40472.5</c:v>
                </c:pt>
                <c:pt idx="31">
                  <c:v>42160</c:v>
                </c:pt>
                <c:pt idx="32">
                  <c:v>43280</c:v>
                </c:pt>
                <c:pt idx="33">
                  <c:v>43855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-1.454281612318916E-2</c:v>
                </c:pt>
                <c:pt idx="1">
                  <c:v>-1.3956433038340094E-2</c:v>
                </c:pt>
                <c:pt idx="2">
                  <c:v>-1.3777725812481332E-2</c:v>
                </c:pt>
                <c:pt idx="3">
                  <c:v>-1.3390526823120679E-2</c:v>
                </c:pt>
                <c:pt idx="4">
                  <c:v>-1.3176450458810702E-2</c:v>
                </c:pt>
                <c:pt idx="5">
                  <c:v>-1.2745505429786707E-2</c:v>
                </c:pt>
                <c:pt idx="6">
                  <c:v>-1.1315847622916604E-2</c:v>
                </c:pt>
                <c:pt idx="7">
                  <c:v>-1.1098978958202584E-2</c:v>
                </c:pt>
                <c:pt idx="8">
                  <c:v>-8.5756701597489056E-3</c:v>
                </c:pt>
                <c:pt idx="9">
                  <c:v>-2.1301100604159216E-3</c:v>
                </c:pt>
                <c:pt idx="10">
                  <c:v>-2.1170793251970542E-3</c:v>
                </c:pt>
                <c:pt idx="11">
                  <c:v>1.7698015108694627E-2</c:v>
                </c:pt>
                <c:pt idx="12">
                  <c:v>1.7698015108694627E-2</c:v>
                </c:pt>
                <c:pt idx="13">
                  <c:v>1.7821807093273877E-2</c:v>
                </c:pt>
                <c:pt idx="14">
                  <c:v>1.7821807093273877E-2</c:v>
                </c:pt>
                <c:pt idx="15">
                  <c:v>1.7823203243475895E-2</c:v>
                </c:pt>
                <c:pt idx="16">
                  <c:v>1.7825995543879938E-2</c:v>
                </c:pt>
                <c:pt idx="17">
                  <c:v>1.8787477649672139E-2</c:v>
                </c:pt>
                <c:pt idx="18">
                  <c:v>1.9211441927686028E-2</c:v>
                </c:pt>
                <c:pt idx="19">
                  <c:v>1.943389519320813E-2</c:v>
                </c:pt>
                <c:pt idx="20">
                  <c:v>2.0894268304522713E-2</c:v>
                </c:pt>
                <c:pt idx="21">
                  <c:v>2.0898922138529452E-2</c:v>
                </c:pt>
                <c:pt idx="22">
                  <c:v>2.1406190045263958E-2</c:v>
                </c:pt>
                <c:pt idx="23">
                  <c:v>2.150764362661086E-2</c:v>
                </c:pt>
                <c:pt idx="24">
                  <c:v>2.1518812828227034E-2</c:v>
                </c:pt>
                <c:pt idx="25">
                  <c:v>2.1969303960079331E-2</c:v>
                </c:pt>
                <c:pt idx="26">
                  <c:v>2.2117295881493616E-2</c:v>
                </c:pt>
                <c:pt idx="27">
                  <c:v>2.2148011185938093E-2</c:v>
                </c:pt>
                <c:pt idx="28">
                  <c:v>2.264504065785778E-2</c:v>
                </c:pt>
                <c:pt idx="29">
                  <c:v>2.3004316643178001E-2</c:v>
                </c:pt>
                <c:pt idx="30">
                  <c:v>2.3127643244356573E-2</c:v>
                </c:pt>
                <c:pt idx="31">
                  <c:v>2.4698312221630853E-2</c:v>
                </c:pt>
                <c:pt idx="32">
                  <c:v>2.5740771039140305E-2</c:v>
                </c:pt>
                <c:pt idx="33">
                  <c:v>2.6275961949915244E-2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2F-4F4F-9299-148EE918DE3E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630</c:v>
                </c:pt>
                <c:pt idx="2">
                  <c:v>822</c:v>
                </c:pt>
                <c:pt idx="3">
                  <c:v>1238</c:v>
                </c:pt>
                <c:pt idx="4">
                  <c:v>1468</c:v>
                </c:pt>
                <c:pt idx="5">
                  <c:v>1931</c:v>
                </c:pt>
                <c:pt idx="6">
                  <c:v>3467</c:v>
                </c:pt>
                <c:pt idx="7">
                  <c:v>3700</c:v>
                </c:pt>
                <c:pt idx="8">
                  <c:v>6411</c:v>
                </c:pt>
                <c:pt idx="9">
                  <c:v>13336</c:v>
                </c:pt>
                <c:pt idx="10">
                  <c:v>13350</c:v>
                </c:pt>
                <c:pt idx="11">
                  <c:v>34639</c:v>
                </c:pt>
                <c:pt idx="12">
                  <c:v>34639</c:v>
                </c:pt>
                <c:pt idx="13">
                  <c:v>34772</c:v>
                </c:pt>
                <c:pt idx="14">
                  <c:v>34772</c:v>
                </c:pt>
                <c:pt idx="15">
                  <c:v>34773.5</c:v>
                </c:pt>
                <c:pt idx="16">
                  <c:v>34776.5</c:v>
                </c:pt>
                <c:pt idx="17">
                  <c:v>35809.5</c:v>
                </c:pt>
                <c:pt idx="18">
                  <c:v>36265</c:v>
                </c:pt>
                <c:pt idx="19">
                  <c:v>36504</c:v>
                </c:pt>
                <c:pt idx="20">
                  <c:v>38073</c:v>
                </c:pt>
                <c:pt idx="21">
                  <c:v>38078</c:v>
                </c:pt>
                <c:pt idx="22">
                  <c:v>38623</c:v>
                </c:pt>
                <c:pt idx="23">
                  <c:v>38732</c:v>
                </c:pt>
                <c:pt idx="24">
                  <c:v>38744</c:v>
                </c:pt>
                <c:pt idx="25">
                  <c:v>39228</c:v>
                </c:pt>
                <c:pt idx="26">
                  <c:v>39387</c:v>
                </c:pt>
                <c:pt idx="27">
                  <c:v>39420</c:v>
                </c:pt>
                <c:pt idx="28">
                  <c:v>39954</c:v>
                </c:pt>
                <c:pt idx="29">
                  <c:v>40340</c:v>
                </c:pt>
                <c:pt idx="30">
                  <c:v>40472.5</c:v>
                </c:pt>
                <c:pt idx="31">
                  <c:v>42160</c:v>
                </c:pt>
                <c:pt idx="32">
                  <c:v>43280</c:v>
                </c:pt>
                <c:pt idx="33">
                  <c:v>43855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5">
                  <c:v>-0.11988399999972899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82F-4F4F-9299-148EE918D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876296"/>
        <c:axId val="1"/>
      </c:scatterChart>
      <c:valAx>
        <c:axId val="777876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57808932420036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06504065040651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7876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024390243902439E-2"/>
          <c:y val="0.92000129214617399"/>
          <c:w val="0.9544730811087638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HW Per - O-C Diagr.</a:t>
            </a:r>
          </a:p>
        </c:rich>
      </c:tx>
      <c:layout>
        <c:manualLayout>
          <c:xMode val="edge"/>
          <c:yMode val="edge"/>
          <c:x val="0.375000340866482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23387818482885"/>
          <c:y val="0.14723926380368099"/>
          <c:w val="0.80844219926488248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630</c:v>
                </c:pt>
                <c:pt idx="2">
                  <c:v>822</c:v>
                </c:pt>
                <c:pt idx="3">
                  <c:v>1238</c:v>
                </c:pt>
                <c:pt idx="4">
                  <c:v>1468</c:v>
                </c:pt>
                <c:pt idx="5">
                  <c:v>1931</c:v>
                </c:pt>
                <c:pt idx="6">
                  <c:v>3467</c:v>
                </c:pt>
                <c:pt idx="7">
                  <c:v>3700</c:v>
                </c:pt>
                <c:pt idx="8">
                  <c:v>6411</c:v>
                </c:pt>
                <c:pt idx="9">
                  <c:v>13336</c:v>
                </c:pt>
                <c:pt idx="10">
                  <c:v>13350</c:v>
                </c:pt>
                <c:pt idx="11">
                  <c:v>34639</c:v>
                </c:pt>
                <c:pt idx="12">
                  <c:v>34639</c:v>
                </c:pt>
                <c:pt idx="13">
                  <c:v>34772</c:v>
                </c:pt>
                <c:pt idx="14">
                  <c:v>34772</c:v>
                </c:pt>
                <c:pt idx="15">
                  <c:v>34773.5</c:v>
                </c:pt>
                <c:pt idx="16">
                  <c:v>34776.5</c:v>
                </c:pt>
                <c:pt idx="17">
                  <c:v>35809.5</c:v>
                </c:pt>
                <c:pt idx="18">
                  <c:v>36265</c:v>
                </c:pt>
                <c:pt idx="19">
                  <c:v>36504</c:v>
                </c:pt>
                <c:pt idx="20">
                  <c:v>38073</c:v>
                </c:pt>
                <c:pt idx="21">
                  <c:v>38078</c:v>
                </c:pt>
                <c:pt idx="22">
                  <c:v>38623</c:v>
                </c:pt>
                <c:pt idx="23">
                  <c:v>38732</c:v>
                </c:pt>
                <c:pt idx="24">
                  <c:v>38744</c:v>
                </c:pt>
                <c:pt idx="25">
                  <c:v>39228</c:v>
                </c:pt>
                <c:pt idx="26">
                  <c:v>39387</c:v>
                </c:pt>
                <c:pt idx="27">
                  <c:v>39420</c:v>
                </c:pt>
                <c:pt idx="28">
                  <c:v>39954</c:v>
                </c:pt>
                <c:pt idx="29">
                  <c:v>40340</c:v>
                </c:pt>
                <c:pt idx="30">
                  <c:v>40472.5</c:v>
                </c:pt>
                <c:pt idx="31">
                  <c:v>42160</c:v>
                </c:pt>
                <c:pt idx="32">
                  <c:v>43280</c:v>
                </c:pt>
                <c:pt idx="33">
                  <c:v>43855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24-42C9-BB74-E4FA4D80DA0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2">
                    <c:v>1E-4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2E-3</c:v>
                  </c:pt>
                  <c:pt idx="28">
                    <c:v>5.0000000000000001E-4</c:v>
                  </c:pt>
                  <c:pt idx="29">
                    <c:v>2.9999999999999997E-4</c:v>
                  </c:pt>
                  <c:pt idx="30">
                    <c:v>5.9999999999999995E-4</c:v>
                  </c:pt>
                  <c:pt idx="31">
                    <c:v>4.0000000000000002E-4</c:v>
                  </c:pt>
                  <c:pt idx="32">
                    <c:v>1E-4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2">
                    <c:v>1E-4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2E-3</c:v>
                  </c:pt>
                  <c:pt idx="28">
                    <c:v>5.0000000000000001E-4</c:v>
                  </c:pt>
                  <c:pt idx="29">
                    <c:v>2.9999999999999997E-4</c:v>
                  </c:pt>
                  <c:pt idx="30">
                    <c:v>5.9999999999999995E-4</c:v>
                  </c:pt>
                  <c:pt idx="31">
                    <c:v>4.0000000000000002E-4</c:v>
                  </c:pt>
                  <c:pt idx="32">
                    <c:v>1E-4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630</c:v>
                </c:pt>
                <c:pt idx="2">
                  <c:v>822</c:v>
                </c:pt>
                <c:pt idx="3">
                  <c:v>1238</c:v>
                </c:pt>
                <c:pt idx="4">
                  <c:v>1468</c:v>
                </c:pt>
                <c:pt idx="5">
                  <c:v>1931</c:v>
                </c:pt>
                <c:pt idx="6">
                  <c:v>3467</c:v>
                </c:pt>
                <c:pt idx="7">
                  <c:v>3700</c:v>
                </c:pt>
                <c:pt idx="8">
                  <c:v>6411</c:v>
                </c:pt>
                <c:pt idx="9">
                  <c:v>13336</c:v>
                </c:pt>
                <c:pt idx="10">
                  <c:v>13350</c:v>
                </c:pt>
                <c:pt idx="11">
                  <c:v>34639</c:v>
                </c:pt>
                <c:pt idx="12">
                  <c:v>34639</c:v>
                </c:pt>
                <c:pt idx="13">
                  <c:v>34772</c:v>
                </c:pt>
                <c:pt idx="14">
                  <c:v>34772</c:v>
                </c:pt>
                <c:pt idx="15">
                  <c:v>34773.5</c:v>
                </c:pt>
                <c:pt idx="16">
                  <c:v>34776.5</c:v>
                </c:pt>
                <c:pt idx="17">
                  <c:v>35809.5</c:v>
                </c:pt>
                <c:pt idx="18">
                  <c:v>36265</c:v>
                </c:pt>
                <c:pt idx="19">
                  <c:v>36504</c:v>
                </c:pt>
                <c:pt idx="20">
                  <c:v>38073</c:v>
                </c:pt>
                <c:pt idx="21">
                  <c:v>38078</c:v>
                </c:pt>
                <c:pt idx="22">
                  <c:v>38623</c:v>
                </c:pt>
                <c:pt idx="23">
                  <c:v>38732</c:v>
                </c:pt>
                <c:pt idx="24">
                  <c:v>38744</c:v>
                </c:pt>
                <c:pt idx="25">
                  <c:v>39228</c:v>
                </c:pt>
                <c:pt idx="26">
                  <c:v>39387</c:v>
                </c:pt>
                <c:pt idx="27">
                  <c:v>39420</c:v>
                </c:pt>
                <c:pt idx="28">
                  <c:v>39954</c:v>
                </c:pt>
                <c:pt idx="29">
                  <c:v>40340</c:v>
                </c:pt>
                <c:pt idx="30">
                  <c:v>40472.5</c:v>
                </c:pt>
                <c:pt idx="31">
                  <c:v>42160</c:v>
                </c:pt>
                <c:pt idx="32">
                  <c:v>43280</c:v>
                </c:pt>
                <c:pt idx="33">
                  <c:v>43855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">
                  <c:v>4.6360000000277068E-2</c:v>
                </c:pt>
                <c:pt idx="2">
                  <c:v>2.3840000030759256E-3</c:v>
                </c:pt>
                <c:pt idx="3">
                  <c:v>9.3600000036531128E-4</c:v>
                </c:pt>
                <c:pt idx="4">
                  <c:v>-6.5039999972213991E-3</c:v>
                </c:pt>
                <c:pt idx="5">
                  <c:v>-1.486799999474897E-2</c:v>
                </c:pt>
                <c:pt idx="6">
                  <c:v>1.3240000007499475E-3</c:v>
                </c:pt>
                <c:pt idx="7">
                  <c:v>-3.7599999999656575E-2</c:v>
                </c:pt>
                <c:pt idx="8">
                  <c:v>6.9200000143609941E-4</c:v>
                </c:pt>
                <c:pt idx="9">
                  <c:v>-7.20799999544397E-3</c:v>
                </c:pt>
                <c:pt idx="10">
                  <c:v>1.4200000005075708E-2</c:v>
                </c:pt>
                <c:pt idx="11">
                  <c:v>1.590800000121817E-2</c:v>
                </c:pt>
                <c:pt idx="14">
                  <c:v>1.6984000001684763E-2</c:v>
                </c:pt>
                <c:pt idx="20">
                  <c:v>1.8556000002718065E-2</c:v>
                </c:pt>
                <c:pt idx="21">
                  <c:v>2.2516000011819415E-2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24-42C9-BB74-E4FA4D80DA0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630</c:v>
                </c:pt>
                <c:pt idx="2">
                  <c:v>822</c:v>
                </c:pt>
                <c:pt idx="3">
                  <c:v>1238</c:v>
                </c:pt>
                <c:pt idx="4">
                  <c:v>1468</c:v>
                </c:pt>
                <c:pt idx="5">
                  <c:v>1931</c:v>
                </c:pt>
                <c:pt idx="6">
                  <c:v>3467</c:v>
                </c:pt>
                <c:pt idx="7">
                  <c:v>3700</c:v>
                </c:pt>
                <c:pt idx="8">
                  <c:v>6411</c:v>
                </c:pt>
                <c:pt idx="9">
                  <c:v>13336</c:v>
                </c:pt>
                <c:pt idx="10">
                  <c:v>13350</c:v>
                </c:pt>
                <c:pt idx="11">
                  <c:v>34639</c:v>
                </c:pt>
                <c:pt idx="12">
                  <c:v>34639</c:v>
                </c:pt>
                <c:pt idx="13">
                  <c:v>34772</c:v>
                </c:pt>
                <c:pt idx="14">
                  <c:v>34772</c:v>
                </c:pt>
                <c:pt idx="15">
                  <c:v>34773.5</c:v>
                </c:pt>
                <c:pt idx="16">
                  <c:v>34776.5</c:v>
                </c:pt>
                <c:pt idx="17">
                  <c:v>35809.5</c:v>
                </c:pt>
                <c:pt idx="18">
                  <c:v>36265</c:v>
                </c:pt>
                <c:pt idx="19">
                  <c:v>36504</c:v>
                </c:pt>
                <c:pt idx="20">
                  <c:v>38073</c:v>
                </c:pt>
                <c:pt idx="21">
                  <c:v>38078</c:v>
                </c:pt>
                <c:pt idx="22">
                  <c:v>38623</c:v>
                </c:pt>
                <c:pt idx="23">
                  <c:v>38732</c:v>
                </c:pt>
                <c:pt idx="24">
                  <c:v>38744</c:v>
                </c:pt>
                <c:pt idx="25">
                  <c:v>39228</c:v>
                </c:pt>
                <c:pt idx="26">
                  <c:v>39387</c:v>
                </c:pt>
                <c:pt idx="27">
                  <c:v>39420</c:v>
                </c:pt>
                <c:pt idx="28">
                  <c:v>39954</c:v>
                </c:pt>
                <c:pt idx="29">
                  <c:v>40340</c:v>
                </c:pt>
                <c:pt idx="30">
                  <c:v>40472.5</c:v>
                </c:pt>
                <c:pt idx="31">
                  <c:v>42160</c:v>
                </c:pt>
                <c:pt idx="32">
                  <c:v>43280</c:v>
                </c:pt>
                <c:pt idx="33">
                  <c:v>43855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2">
                  <c:v>1.680800000031013E-2</c:v>
                </c:pt>
                <c:pt idx="13">
                  <c:v>1.6884000004210975E-2</c:v>
                </c:pt>
                <c:pt idx="15">
                  <c:v>1.5542000001005363E-2</c:v>
                </c:pt>
                <c:pt idx="16">
                  <c:v>2.2057999995013233E-2</c:v>
                </c:pt>
                <c:pt idx="17">
                  <c:v>1.6534000002138782E-2</c:v>
                </c:pt>
                <c:pt idx="18">
                  <c:v>1.358000000618631E-2</c:v>
                </c:pt>
                <c:pt idx="19">
                  <c:v>2.3588000003655907E-2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24-42C9-BB74-E4FA4D80DA0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2">
                    <c:v>1E-4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2E-3</c:v>
                  </c:pt>
                  <c:pt idx="28">
                    <c:v>5.0000000000000001E-4</c:v>
                  </c:pt>
                  <c:pt idx="29">
                    <c:v>2.9999999999999997E-4</c:v>
                  </c:pt>
                  <c:pt idx="30">
                    <c:v>5.9999999999999995E-4</c:v>
                  </c:pt>
                  <c:pt idx="31">
                    <c:v>4.0000000000000002E-4</c:v>
                  </c:pt>
                  <c:pt idx="32">
                    <c:v>1E-4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2">
                    <c:v>1E-4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2E-3</c:v>
                  </c:pt>
                  <c:pt idx="28">
                    <c:v>5.0000000000000001E-4</c:v>
                  </c:pt>
                  <c:pt idx="29">
                    <c:v>2.9999999999999997E-4</c:v>
                  </c:pt>
                  <c:pt idx="30">
                    <c:v>5.9999999999999995E-4</c:v>
                  </c:pt>
                  <c:pt idx="31">
                    <c:v>4.0000000000000002E-4</c:v>
                  </c:pt>
                  <c:pt idx="32">
                    <c:v>1E-4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630</c:v>
                </c:pt>
                <c:pt idx="2">
                  <c:v>822</c:v>
                </c:pt>
                <c:pt idx="3">
                  <c:v>1238</c:v>
                </c:pt>
                <c:pt idx="4">
                  <c:v>1468</c:v>
                </c:pt>
                <c:pt idx="5">
                  <c:v>1931</c:v>
                </c:pt>
                <c:pt idx="6">
                  <c:v>3467</c:v>
                </c:pt>
                <c:pt idx="7">
                  <c:v>3700</c:v>
                </c:pt>
                <c:pt idx="8">
                  <c:v>6411</c:v>
                </c:pt>
                <c:pt idx="9">
                  <c:v>13336</c:v>
                </c:pt>
                <c:pt idx="10">
                  <c:v>13350</c:v>
                </c:pt>
                <c:pt idx="11">
                  <c:v>34639</c:v>
                </c:pt>
                <c:pt idx="12">
                  <c:v>34639</c:v>
                </c:pt>
                <c:pt idx="13">
                  <c:v>34772</c:v>
                </c:pt>
                <c:pt idx="14">
                  <c:v>34772</c:v>
                </c:pt>
                <c:pt idx="15">
                  <c:v>34773.5</c:v>
                </c:pt>
                <c:pt idx="16">
                  <c:v>34776.5</c:v>
                </c:pt>
                <c:pt idx="17">
                  <c:v>35809.5</c:v>
                </c:pt>
                <c:pt idx="18">
                  <c:v>36265</c:v>
                </c:pt>
                <c:pt idx="19">
                  <c:v>36504</c:v>
                </c:pt>
                <c:pt idx="20">
                  <c:v>38073</c:v>
                </c:pt>
                <c:pt idx="21">
                  <c:v>38078</c:v>
                </c:pt>
                <c:pt idx="22">
                  <c:v>38623</c:v>
                </c:pt>
                <c:pt idx="23">
                  <c:v>38732</c:v>
                </c:pt>
                <c:pt idx="24">
                  <c:v>38744</c:v>
                </c:pt>
                <c:pt idx="25">
                  <c:v>39228</c:v>
                </c:pt>
                <c:pt idx="26">
                  <c:v>39387</c:v>
                </c:pt>
                <c:pt idx="27">
                  <c:v>39420</c:v>
                </c:pt>
                <c:pt idx="28">
                  <c:v>39954</c:v>
                </c:pt>
                <c:pt idx="29">
                  <c:v>40340</c:v>
                </c:pt>
                <c:pt idx="30">
                  <c:v>40472.5</c:v>
                </c:pt>
                <c:pt idx="31">
                  <c:v>42160</c:v>
                </c:pt>
                <c:pt idx="32">
                  <c:v>43280</c:v>
                </c:pt>
                <c:pt idx="33">
                  <c:v>43855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22">
                  <c:v>2.225600001111161E-2</c:v>
                </c:pt>
                <c:pt idx="23">
                  <c:v>2.2504000000481028E-2</c:v>
                </c:pt>
                <c:pt idx="24">
                  <c:v>2.2868000007292721E-2</c:v>
                </c:pt>
                <c:pt idx="26">
                  <c:v>2.2863999998662621E-2</c:v>
                </c:pt>
                <c:pt idx="27">
                  <c:v>2.3240000009536743E-2</c:v>
                </c:pt>
                <c:pt idx="28">
                  <c:v>1.5188000004854985E-2</c:v>
                </c:pt>
                <c:pt idx="29">
                  <c:v>2.2880000004079193E-2</c:v>
                </c:pt>
                <c:pt idx="30">
                  <c:v>2.2870000007969793E-2</c:v>
                </c:pt>
                <c:pt idx="31">
                  <c:v>2.5420000005397014E-2</c:v>
                </c:pt>
                <c:pt idx="32">
                  <c:v>2.6860000005399343E-2</c:v>
                </c:pt>
                <c:pt idx="33">
                  <c:v>2.7460000004793983E-2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24-42C9-BB74-E4FA4D80DA0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2">
                    <c:v>1E-4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2E-3</c:v>
                  </c:pt>
                  <c:pt idx="28">
                    <c:v>5.0000000000000001E-4</c:v>
                  </c:pt>
                  <c:pt idx="29">
                    <c:v>2.9999999999999997E-4</c:v>
                  </c:pt>
                  <c:pt idx="30">
                    <c:v>5.9999999999999995E-4</c:v>
                  </c:pt>
                  <c:pt idx="31">
                    <c:v>4.0000000000000002E-4</c:v>
                  </c:pt>
                  <c:pt idx="32">
                    <c:v>1E-4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2">
                    <c:v>1E-4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2E-3</c:v>
                  </c:pt>
                  <c:pt idx="28">
                    <c:v>5.0000000000000001E-4</c:v>
                  </c:pt>
                  <c:pt idx="29">
                    <c:v>2.9999999999999997E-4</c:v>
                  </c:pt>
                  <c:pt idx="30">
                    <c:v>5.9999999999999995E-4</c:v>
                  </c:pt>
                  <c:pt idx="31">
                    <c:v>4.0000000000000002E-4</c:v>
                  </c:pt>
                  <c:pt idx="32">
                    <c:v>1E-4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630</c:v>
                </c:pt>
                <c:pt idx="2">
                  <c:v>822</c:v>
                </c:pt>
                <c:pt idx="3">
                  <c:v>1238</c:v>
                </c:pt>
                <c:pt idx="4">
                  <c:v>1468</c:v>
                </c:pt>
                <c:pt idx="5">
                  <c:v>1931</c:v>
                </c:pt>
                <c:pt idx="6">
                  <c:v>3467</c:v>
                </c:pt>
                <c:pt idx="7">
                  <c:v>3700</c:v>
                </c:pt>
                <c:pt idx="8">
                  <c:v>6411</c:v>
                </c:pt>
                <c:pt idx="9">
                  <c:v>13336</c:v>
                </c:pt>
                <c:pt idx="10">
                  <c:v>13350</c:v>
                </c:pt>
                <c:pt idx="11">
                  <c:v>34639</c:v>
                </c:pt>
                <c:pt idx="12">
                  <c:v>34639</c:v>
                </c:pt>
                <c:pt idx="13">
                  <c:v>34772</c:v>
                </c:pt>
                <c:pt idx="14">
                  <c:v>34772</c:v>
                </c:pt>
                <c:pt idx="15">
                  <c:v>34773.5</c:v>
                </c:pt>
                <c:pt idx="16">
                  <c:v>34776.5</c:v>
                </c:pt>
                <c:pt idx="17">
                  <c:v>35809.5</c:v>
                </c:pt>
                <c:pt idx="18">
                  <c:v>36265</c:v>
                </c:pt>
                <c:pt idx="19">
                  <c:v>36504</c:v>
                </c:pt>
                <c:pt idx="20">
                  <c:v>38073</c:v>
                </c:pt>
                <c:pt idx="21">
                  <c:v>38078</c:v>
                </c:pt>
                <c:pt idx="22">
                  <c:v>38623</c:v>
                </c:pt>
                <c:pt idx="23">
                  <c:v>38732</c:v>
                </c:pt>
                <c:pt idx="24">
                  <c:v>38744</c:v>
                </c:pt>
                <c:pt idx="25">
                  <c:v>39228</c:v>
                </c:pt>
                <c:pt idx="26">
                  <c:v>39387</c:v>
                </c:pt>
                <c:pt idx="27">
                  <c:v>39420</c:v>
                </c:pt>
                <c:pt idx="28">
                  <c:v>39954</c:v>
                </c:pt>
                <c:pt idx="29">
                  <c:v>40340</c:v>
                </c:pt>
                <c:pt idx="30">
                  <c:v>40472.5</c:v>
                </c:pt>
                <c:pt idx="31">
                  <c:v>42160</c:v>
                </c:pt>
                <c:pt idx="32">
                  <c:v>43280</c:v>
                </c:pt>
                <c:pt idx="33">
                  <c:v>43855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24-42C9-BB74-E4FA4D80DA0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2">
                    <c:v>1E-4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2E-3</c:v>
                  </c:pt>
                  <c:pt idx="28">
                    <c:v>5.0000000000000001E-4</c:v>
                  </c:pt>
                  <c:pt idx="29">
                    <c:v>2.9999999999999997E-4</c:v>
                  </c:pt>
                  <c:pt idx="30">
                    <c:v>5.9999999999999995E-4</c:v>
                  </c:pt>
                  <c:pt idx="31">
                    <c:v>4.0000000000000002E-4</c:v>
                  </c:pt>
                  <c:pt idx="32">
                    <c:v>1E-4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2">
                    <c:v>1E-4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2E-3</c:v>
                  </c:pt>
                  <c:pt idx="28">
                    <c:v>5.0000000000000001E-4</c:v>
                  </c:pt>
                  <c:pt idx="29">
                    <c:v>2.9999999999999997E-4</c:v>
                  </c:pt>
                  <c:pt idx="30">
                    <c:v>5.9999999999999995E-4</c:v>
                  </c:pt>
                  <c:pt idx="31">
                    <c:v>4.0000000000000002E-4</c:v>
                  </c:pt>
                  <c:pt idx="32">
                    <c:v>1E-4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630</c:v>
                </c:pt>
                <c:pt idx="2">
                  <c:v>822</c:v>
                </c:pt>
                <c:pt idx="3">
                  <c:v>1238</c:v>
                </c:pt>
                <c:pt idx="4">
                  <c:v>1468</c:v>
                </c:pt>
                <c:pt idx="5">
                  <c:v>1931</c:v>
                </c:pt>
                <c:pt idx="6">
                  <c:v>3467</c:v>
                </c:pt>
                <c:pt idx="7">
                  <c:v>3700</c:v>
                </c:pt>
                <c:pt idx="8">
                  <c:v>6411</c:v>
                </c:pt>
                <c:pt idx="9">
                  <c:v>13336</c:v>
                </c:pt>
                <c:pt idx="10">
                  <c:v>13350</c:v>
                </c:pt>
                <c:pt idx="11">
                  <c:v>34639</c:v>
                </c:pt>
                <c:pt idx="12">
                  <c:v>34639</c:v>
                </c:pt>
                <c:pt idx="13">
                  <c:v>34772</c:v>
                </c:pt>
                <c:pt idx="14">
                  <c:v>34772</c:v>
                </c:pt>
                <c:pt idx="15">
                  <c:v>34773.5</c:v>
                </c:pt>
                <c:pt idx="16">
                  <c:v>34776.5</c:v>
                </c:pt>
                <c:pt idx="17">
                  <c:v>35809.5</c:v>
                </c:pt>
                <c:pt idx="18">
                  <c:v>36265</c:v>
                </c:pt>
                <c:pt idx="19">
                  <c:v>36504</c:v>
                </c:pt>
                <c:pt idx="20">
                  <c:v>38073</c:v>
                </c:pt>
                <c:pt idx="21">
                  <c:v>38078</c:v>
                </c:pt>
                <c:pt idx="22">
                  <c:v>38623</c:v>
                </c:pt>
                <c:pt idx="23">
                  <c:v>38732</c:v>
                </c:pt>
                <c:pt idx="24">
                  <c:v>38744</c:v>
                </c:pt>
                <c:pt idx="25">
                  <c:v>39228</c:v>
                </c:pt>
                <c:pt idx="26">
                  <c:v>39387</c:v>
                </c:pt>
                <c:pt idx="27">
                  <c:v>39420</c:v>
                </c:pt>
                <c:pt idx="28">
                  <c:v>39954</c:v>
                </c:pt>
                <c:pt idx="29">
                  <c:v>40340</c:v>
                </c:pt>
                <c:pt idx="30">
                  <c:v>40472.5</c:v>
                </c:pt>
                <c:pt idx="31">
                  <c:v>42160</c:v>
                </c:pt>
                <c:pt idx="32">
                  <c:v>43280</c:v>
                </c:pt>
                <c:pt idx="33">
                  <c:v>43855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24-42C9-BB74-E4FA4D80DA0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2">
                    <c:v>1E-4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2E-3</c:v>
                  </c:pt>
                  <c:pt idx="28">
                    <c:v>5.0000000000000001E-4</c:v>
                  </c:pt>
                  <c:pt idx="29">
                    <c:v>2.9999999999999997E-4</c:v>
                  </c:pt>
                  <c:pt idx="30">
                    <c:v>5.9999999999999995E-4</c:v>
                  </c:pt>
                  <c:pt idx="31">
                    <c:v>4.0000000000000002E-4</c:v>
                  </c:pt>
                  <c:pt idx="32">
                    <c:v>1E-4</c:v>
                  </c:pt>
                  <c:pt idx="33">
                    <c:v>5.0000000000000001E-4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2">
                    <c:v>5.9999999999999995E-4</c:v>
                  </c:pt>
                  <c:pt idx="13">
                    <c:v>5.0000000000000001E-4</c:v>
                  </c:pt>
                  <c:pt idx="15">
                    <c:v>1.1999999999999999E-3</c:v>
                  </c:pt>
                  <c:pt idx="16">
                    <c:v>1.1000000000000001E-3</c:v>
                  </c:pt>
                  <c:pt idx="17">
                    <c:v>2.3999999999999998E-3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2">
                    <c:v>1E-4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1E-4</c:v>
                  </c:pt>
                  <c:pt idx="26">
                    <c:v>2.9999999999999997E-4</c:v>
                  </c:pt>
                  <c:pt idx="27">
                    <c:v>2E-3</c:v>
                  </c:pt>
                  <c:pt idx="28">
                    <c:v>5.0000000000000001E-4</c:v>
                  </c:pt>
                  <c:pt idx="29">
                    <c:v>2.9999999999999997E-4</c:v>
                  </c:pt>
                  <c:pt idx="30">
                    <c:v>5.9999999999999995E-4</c:v>
                  </c:pt>
                  <c:pt idx="31">
                    <c:v>4.0000000000000002E-4</c:v>
                  </c:pt>
                  <c:pt idx="32">
                    <c:v>1E-4</c:v>
                  </c:pt>
                  <c:pt idx="3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630</c:v>
                </c:pt>
                <c:pt idx="2">
                  <c:v>822</c:v>
                </c:pt>
                <c:pt idx="3">
                  <c:v>1238</c:v>
                </c:pt>
                <c:pt idx="4">
                  <c:v>1468</c:v>
                </c:pt>
                <c:pt idx="5">
                  <c:v>1931</c:v>
                </c:pt>
                <c:pt idx="6">
                  <c:v>3467</c:v>
                </c:pt>
                <c:pt idx="7">
                  <c:v>3700</c:v>
                </c:pt>
                <c:pt idx="8">
                  <c:v>6411</c:v>
                </c:pt>
                <c:pt idx="9">
                  <c:v>13336</c:v>
                </c:pt>
                <c:pt idx="10">
                  <c:v>13350</c:v>
                </c:pt>
                <c:pt idx="11">
                  <c:v>34639</c:v>
                </c:pt>
                <c:pt idx="12">
                  <c:v>34639</c:v>
                </c:pt>
                <c:pt idx="13">
                  <c:v>34772</c:v>
                </c:pt>
                <c:pt idx="14">
                  <c:v>34772</c:v>
                </c:pt>
                <c:pt idx="15">
                  <c:v>34773.5</c:v>
                </c:pt>
                <c:pt idx="16">
                  <c:v>34776.5</c:v>
                </c:pt>
                <c:pt idx="17">
                  <c:v>35809.5</c:v>
                </c:pt>
                <c:pt idx="18">
                  <c:v>36265</c:v>
                </c:pt>
                <c:pt idx="19">
                  <c:v>36504</c:v>
                </c:pt>
                <c:pt idx="20">
                  <c:v>38073</c:v>
                </c:pt>
                <c:pt idx="21">
                  <c:v>38078</c:v>
                </c:pt>
                <c:pt idx="22">
                  <c:v>38623</c:v>
                </c:pt>
                <c:pt idx="23">
                  <c:v>38732</c:v>
                </c:pt>
                <c:pt idx="24">
                  <c:v>38744</c:v>
                </c:pt>
                <c:pt idx="25">
                  <c:v>39228</c:v>
                </c:pt>
                <c:pt idx="26">
                  <c:v>39387</c:v>
                </c:pt>
                <c:pt idx="27">
                  <c:v>39420</c:v>
                </c:pt>
                <c:pt idx="28">
                  <c:v>39954</c:v>
                </c:pt>
                <c:pt idx="29">
                  <c:v>40340</c:v>
                </c:pt>
                <c:pt idx="30">
                  <c:v>40472.5</c:v>
                </c:pt>
                <c:pt idx="31">
                  <c:v>42160</c:v>
                </c:pt>
                <c:pt idx="32">
                  <c:v>43280</c:v>
                </c:pt>
                <c:pt idx="33">
                  <c:v>43855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24-42C9-BB74-E4FA4D80DA0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630</c:v>
                </c:pt>
                <c:pt idx="2">
                  <c:v>822</c:v>
                </c:pt>
                <c:pt idx="3">
                  <c:v>1238</c:v>
                </c:pt>
                <c:pt idx="4">
                  <c:v>1468</c:v>
                </c:pt>
                <c:pt idx="5">
                  <c:v>1931</c:v>
                </c:pt>
                <c:pt idx="6">
                  <c:v>3467</c:v>
                </c:pt>
                <c:pt idx="7">
                  <c:v>3700</c:v>
                </c:pt>
                <c:pt idx="8">
                  <c:v>6411</c:v>
                </c:pt>
                <c:pt idx="9">
                  <c:v>13336</c:v>
                </c:pt>
                <c:pt idx="10">
                  <c:v>13350</c:v>
                </c:pt>
                <c:pt idx="11">
                  <c:v>34639</c:v>
                </c:pt>
                <c:pt idx="12">
                  <c:v>34639</c:v>
                </c:pt>
                <c:pt idx="13">
                  <c:v>34772</c:v>
                </c:pt>
                <c:pt idx="14">
                  <c:v>34772</c:v>
                </c:pt>
                <c:pt idx="15">
                  <c:v>34773.5</c:v>
                </c:pt>
                <c:pt idx="16">
                  <c:v>34776.5</c:v>
                </c:pt>
                <c:pt idx="17">
                  <c:v>35809.5</c:v>
                </c:pt>
                <c:pt idx="18">
                  <c:v>36265</c:v>
                </c:pt>
                <c:pt idx="19">
                  <c:v>36504</c:v>
                </c:pt>
                <c:pt idx="20">
                  <c:v>38073</c:v>
                </c:pt>
                <c:pt idx="21">
                  <c:v>38078</c:v>
                </c:pt>
                <c:pt idx="22">
                  <c:v>38623</c:v>
                </c:pt>
                <c:pt idx="23">
                  <c:v>38732</c:v>
                </c:pt>
                <c:pt idx="24">
                  <c:v>38744</c:v>
                </c:pt>
                <c:pt idx="25">
                  <c:v>39228</c:v>
                </c:pt>
                <c:pt idx="26">
                  <c:v>39387</c:v>
                </c:pt>
                <c:pt idx="27">
                  <c:v>39420</c:v>
                </c:pt>
                <c:pt idx="28">
                  <c:v>39954</c:v>
                </c:pt>
                <c:pt idx="29">
                  <c:v>40340</c:v>
                </c:pt>
                <c:pt idx="30">
                  <c:v>40472.5</c:v>
                </c:pt>
                <c:pt idx="31">
                  <c:v>42160</c:v>
                </c:pt>
                <c:pt idx="32">
                  <c:v>43280</c:v>
                </c:pt>
                <c:pt idx="33">
                  <c:v>43855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-1.454281612318916E-2</c:v>
                </c:pt>
                <c:pt idx="1">
                  <c:v>-1.3956433038340094E-2</c:v>
                </c:pt>
                <c:pt idx="2">
                  <c:v>-1.3777725812481332E-2</c:v>
                </c:pt>
                <c:pt idx="3">
                  <c:v>-1.3390526823120679E-2</c:v>
                </c:pt>
                <c:pt idx="4">
                  <c:v>-1.3176450458810702E-2</c:v>
                </c:pt>
                <c:pt idx="5">
                  <c:v>-1.2745505429786707E-2</c:v>
                </c:pt>
                <c:pt idx="6">
                  <c:v>-1.1315847622916604E-2</c:v>
                </c:pt>
                <c:pt idx="7">
                  <c:v>-1.1098978958202584E-2</c:v>
                </c:pt>
                <c:pt idx="8">
                  <c:v>-8.5756701597489056E-3</c:v>
                </c:pt>
                <c:pt idx="9">
                  <c:v>-2.1301100604159216E-3</c:v>
                </c:pt>
                <c:pt idx="10">
                  <c:v>-2.1170793251970542E-3</c:v>
                </c:pt>
                <c:pt idx="11">
                  <c:v>1.7698015108694627E-2</c:v>
                </c:pt>
                <c:pt idx="12">
                  <c:v>1.7698015108694627E-2</c:v>
                </c:pt>
                <c:pt idx="13">
                  <c:v>1.7821807093273877E-2</c:v>
                </c:pt>
                <c:pt idx="14">
                  <c:v>1.7821807093273877E-2</c:v>
                </c:pt>
                <c:pt idx="15">
                  <c:v>1.7823203243475895E-2</c:v>
                </c:pt>
                <c:pt idx="16">
                  <c:v>1.7825995543879938E-2</c:v>
                </c:pt>
                <c:pt idx="17">
                  <c:v>1.8787477649672139E-2</c:v>
                </c:pt>
                <c:pt idx="18">
                  <c:v>1.9211441927686028E-2</c:v>
                </c:pt>
                <c:pt idx="19">
                  <c:v>1.943389519320813E-2</c:v>
                </c:pt>
                <c:pt idx="20">
                  <c:v>2.0894268304522713E-2</c:v>
                </c:pt>
                <c:pt idx="21">
                  <c:v>2.0898922138529452E-2</c:v>
                </c:pt>
                <c:pt idx="22">
                  <c:v>2.1406190045263958E-2</c:v>
                </c:pt>
                <c:pt idx="23">
                  <c:v>2.150764362661086E-2</c:v>
                </c:pt>
                <c:pt idx="24">
                  <c:v>2.1518812828227034E-2</c:v>
                </c:pt>
                <c:pt idx="25">
                  <c:v>2.1969303960079331E-2</c:v>
                </c:pt>
                <c:pt idx="26">
                  <c:v>2.2117295881493616E-2</c:v>
                </c:pt>
                <c:pt idx="27">
                  <c:v>2.2148011185938093E-2</c:v>
                </c:pt>
                <c:pt idx="28">
                  <c:v>2.264504065785778E-2</c:v>
                </c:pt>
                <c:pt idx="29">
                  <c:v>2.3004316643178001E-2</c:v>
                </c:pt>
                <c:pt idx="30">
                  <c:v>2.3127643244356573E-2</c:v>
                </c:pt>
                <c:pt idx="31">
                  <c:v>2.4698312221630853E-2</c:v>
                </c:pt>
                <c:pt idx="32">
                  <c:v>2.5740771039140305E-2</c:v>
                </c:pt>
                <c:pt idx="33">
                  <c:v>2.6275961949915244E-2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24-42C9-BB74-E4FA4D80DA01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630</c:v>
                </c:pt>
                <c:pt idx="2">
                  <c:v>822</c:v>
                </c:pt>
                <c:pt idx="3">
                  <c:v>1238</c:v>
                </c:pt>
                <c:pt idx="4">
                  <c:v>1468</c:v>
                </c:pt>
                <c:pt idx="5">
                  <c:v>1931</c:v>
                </c:pt>
                <c:pt idx="6">
                  <c:v>3467</c:v>
                </c:pt>
                <c:pt idx="7">
                  <c:v>3700</c:v>
                </c:pt>
                <c:pt idx="8">
                  <c:v>6411</c:v>
                </c:pt>
                <c:pt idx="9">
                  <c:v>13336</c:v>
                </c:pt>
                <c:pt idx="10">
                  <c:v>13350</c:v>
                </c:pt>
                <c:pt idx="11">
                  <c:v>34639</c:v>
                </c:pt>
                <c:pt idx="12">
                  <c:v>34639</c:v>
                </c:pt>
                <c:pt idx="13">
                  <c:v>34772</c:v>
                </c:pt>
                <c:pt idx="14">
                  <c:v>34772</c:v>
                </c:pt>
                <c:pt idx="15">
                  <c:v>34773.5</c:v>
                </c:pt>
                <c:pt idx="16">
                  <c:v>34776.5</c:v>
                </c:pt>
                <c:pt idx="17">
                  <c:v>35809.5</c:v>
                </c:pt>
                <c:pt idx="18">
                  <c:v>36265</c:v>
                </c:pt>
                <c:pt idx="19">
                  <c:v>36504</c:v>
                </c:pt>
                <c:pt idx="20">
                  <c:v>38073</c:v>
                </c:pt>
                <c:pt idx="21">
                  <c:v>38078</c:v>
                </c:pt>
                <c:pt idx="22">
                  <c:v>38623</c:v>
                </c:pt>
                <c:pt idx="23">
                  <c:v>38732</c:v>
                </c:pt>
                <c:pt idx="24">
                  <c:v>38744</c:v>
                </c:pt>
                <c:pt idx="25">
                  <c:v>39228</c:v>
                </c:pt>
                <c:pt idx="26">
                  <c:v>39387</c:v>
                </c:pt>
                <c:pt idx="27">
                  <c:v>39420</c:v>
                </c:pt>
                <c:pt idx="28">
                  <c:v>39954</c:v>
                </c:pt>
                <c:pt idx="29">
                  <c:v>40340</c:v>
                </c:pt>
                <c:pt idx="30">
                  <c:v>40472.5</c:v>
                </c:pt>
                <c:pt idx="31">
                  <c:v>42160</c:v>
                </c:pt>
                <c:pt idx="32">
                  <c:v>43280</c:v>
                </c:pt>
                <c:pt idx="33">
                  <c:v>43855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5">
                  <c:v>-0.11988399999972899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824-42C9-BB74-E4FA4D80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870176"/>
        <c:axId val="1"/>
      </c:scatterChart>
      <c:valAx>
        <c:axId val="777870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5099021713194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324675324675328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7870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0584415584415584E-2"/>
          <c:y val="0.92024539877300615"/>
          <c:w val="0.9529227596550431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352425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9799DBA-19C7-2C2D-B3C1-61A1D4E79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438150</xdr:colOff>
      <xdr:row>0</xdr:row>
      <xdr:rowOff>9525</xdr:rowOff>
    </xdr:from>
    <xdr:to>
      <xdr:col>26</xdr:col>
      <xdr:colOff>638175</xdr:colOff>
      <xdr:row>18</xdr:row>
      <xdr:rowOff>28575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F34264E8-E746-77F0-94C2-681E3196B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2" TargetMode="External"/><Relationship Id="rId13" Type="http://schemas.openxmlformats.org/officeDocument/2006/relationships/hyperlink" Target="http://www.konkoly.hu/cgi-bin/IBVS?6011" TargetMode="External"/><Relationship Id="rId3" Type="http://schemas.openxmlformats.org/officeDocument/2006/relationships/hyperlink" Target="http://www.konkoly.hu/cgi-bin/IBVS?4516" TargetMode="External"/><Relationship Id="rId7" Type="http://schemas.openxmlformats.org/officeDocument/2006/relationships/hyperlink" Target="http://www.konkoly.hu/cgi-bin/IBVS?5378" TargetMode="External"/><Relationship Id="rId12" Type="http://schemas.openxmlformats.org/officeDocument/2006/relationships/hyperlink" Target="http://www.konkoly.hu/cgi-bin/IBVS?5960" TargetMode="External"/><Relationship Id="rId2" Type="http://schemas.openxmlformats.org/officeDocument/2006/relationships/hyperlink" Target="http://www.konkoly.hu/cgi-bin/IBVS?4516" TargetMode="External"/><Relationship Id="rId1" Type="http://schemas.openxmlformats.org/officeDocument/2006/relationships/hyperlink" Target="http://www.konkoly.hu/cgi-bin/IBVS?4516" TargetMode="External"/><Relationship Id="rId6" Type="http://schemas.openxmlformats.org/officeDocument/2006/relationships/hyperlink" Target="http://www.bav-astro.de/sfs/BAVM_link.php?BAVMnr=158" TargetMode="External"/><Relationship Id="rId11" Type="http://schemas.openxmlformats.org/officeDocument/2006/relationships/hyperlink" Target="http://www.konkoly.hu/cgi-bin/IBVS?5871" TargetMode="External"/><Relationship Id="rId5" Type="http://schemas.openxmlformats.org/officeDocument/2006/relationships/hyperlink" Target="http://www.bav-astro.de/sfs/BAVM_link.php?BAVMnr=118" TargetMode="External"/><Relationship Id="rId10" Type="http://schemas.openxmlformats.org/officeDocument/2006/relationships/hyperlink" Target="http://www.konkoly.hu/cgi-bin/IBVS?5672" TargetMode="External"/><Relationship Id="rId4" Type="http://schemas.openxmlformats.org/officeDocument/2006/relationships/hyperlink" Target="http://www.bav-astro.de/sfs/BAVM_link.php?BAVMnr=118" TargetMode="External"/><Relationship Id="rId9" Type="http://schemas.openxmlformats.org/officeDocument/2006/relationships/hyperlink" Target="http://www.bav-astro.de/sfs/BAVM_link.php?BAVMnr=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tabSelected="1" workbookViewId="0">
      <pane xSplit="14" ySplit="22" topLeftCell="O36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style="3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43</v>
      </c>
    </row>
    <row r="2" spans="1:6" s="26" customFormat="1" ht="12.95" customHeight="1" x14ac:dyDescent="0.2">
      <c r="A2" s="26" t="s">
        <v>24</v>
      </c>
      <c r="B2" s="27" t="s">
        <v>40</v>
      </c>
    </row>
    <row r="3" spans="1:6" s="26" customFormat="1" ht="12.95" customHeight="1" x14ac:dyDescent="0.2">
      <c r="B3" s="28"/>
    </row>
    <row r="4" spans="1:6" s="26" customFormat="1" ht="12.95" customHeight="1" thickTop="1" thickBot="1" x14ac:dyDescent="0.25">
      <c r="A4" s="29" t="s">
        <v>0</v>
      </c>
      <c r="B4" s="28"/>
      <c r="C4" s="30">
        <v>28023.526999999998</v>
      </c>
      <c r="D4" s="31">
        <v>0.63482799999999995</v>
      </c>
    </row>
    <row r="5" spans="1:6" s="26" customFormat="1" ht="12.95" customHeight="1" thickTop="1" x14ac:dyDescent="0.2">
      <c r="A5" s="32" t="s">
        <v>47</v>
      </c>
      <c r="C5" s="33">
        <v>-9.5</v>
      </c>
      <c r="D5" s="26" t="s">
        <v>48</v>
      </c>
    </row>
    <row r="6" spans="1:6" s="26" customFormat="1" ht="12.95" customHeight="1" x14ac:dyDescent="0.2">
      <c r="A6" s="29" t="s">
        <v>1</v>
      </c>
      <c r="B6" s="28"/>
    </row>
    <row r="7" spans="1:6" s="26" customFormat="1" ht="12.95" customHeight="1" x14ac:dyDescent="0.2">
      <c r="A7" s="26" t="s">
        <v>2</v>
      </c>
      <c r="B7" s="28"/>
      <c r="C7" s="26">
        <f>+C4</f>
        <v>28023.526999999998</v>
      </c>
    </row>
    <row r="8" spans="1:6" s="26" customFormat="1" ht="12.95" customHeight="1" x14ac:dyDescent="0.2">
      <c r="A8" s="26" t="s">
        <v>3</v>
      </c>
      <c r="B8" s="28"/>
      <c r="C8" s="26">
        <f>+D4</f>
        <v>0.63482799999999995</v>
      </c>
    </row>
    <row r="9" spans="1:6" s="26" customFormat="1" ht="12.95" customHeight="1" x14ac:dyDescent="0.2">
      <c r="A9" s="34" t="s">
        <v>52</v>
      </c>
      <c r="B9" s="35">
        <v>37</v>
      </c>
      <c r="C9" s="36" t="str">
        <f>"F"&amp;B9</f>
        <v>F37</v>
      </c>
      <c r="D9" s="37" t="str">
        <f>"G"&amp;B9</f>
        <v>G37</v>
      </c>
    </row>
    <row r="10" spans="1:6" s="26" customFormat="1" ht="12.95" customHeight="1" thickBot="1" x14ac:dyDescent="0.25">
      <c r="C10" s="38" t="s">
        <v>20</v>
      </c>
      <c r="D10" s="38" t="s">
        <v>21</v>
      </c>
    </row>
    <row r="11" spans="1:6" s="26" customFormat="1" ht="12.95" customHeight="1" x14ac:dyDescent="0.2">
      <c r="A11" s="26" t="s">
        <v>16</v>
      </c>
      <c r="C11" s="37">
        <f ca="1">INTERCEPT(INDIRECT($D$9):G992,INDIRECT($C$9):F992)</f>
        <v>-1.454281612318916E-2</v>
      </c>
      <c r="D11" s="28"/>
    </row>
    <row r="12" spans="1:6" s="26" customFormat="1" ht="12.95" customHeight="1" x14ac:dyDescent="0.2">
      <c r="A12" s="26" t="s">
        <v>17</v>
      </c>
      <c r="C12" s="37">
        <f ca="1">SLOPE(INDIRECT($D$9):G992,INDIRECT($C$9):F992)</f>
        <v>9.3076680134772334E-7</v>
      </c>
      <c r="D12" s="28"/>
    </row>
    <row r="13" spans="1:6" s="26" customFormat="1" ht="12.95" customHeight="1" x14ac:dyDescent="0.2">
      <c r="A13" s="26" t="s">
        <v>19</v>
      </c>
      <c r="C13" s="28" t="s">
        <v>14</v>
      </c>
    </row>
    <row r="14" spans="1:6" s="26" customFormat="1" ht="12.95" customHeight="1" x14ac:dyDescent="0.2"/>
    <row r="15" spans="1:6" s="26" customFormat="1" ht="12.95" customHeight="1" x14ac:dyDescent="0.2">
      <c r="A15" s="39" t="s">
        <v>18</v>
      </c>
      <c r="C15" s="40">
        <f ca="1">(C7+C11)+(C8+C12)*INT(MAX(F21:F3533))</f>
        <v>55863.935215961945</v>
      </c>
      <c r="E15" s="41" t="s">
        <v>54</v>
      </c>
      <c r="F15" s="33">
        <v>1</v>
      </c>
    </row>
    <row r="16" spans="1:6" s="26" customFormat="1" ht="12.95" customHeight="1" x14ac:dyDescent="0.2">
      <c r="A16" s="29" t="s">
        <v>4</v>
      </c>
      <c r="C16" s="42">
        <f ca="1">+C8+C12</f>
        <v>0.63482893076680125</v>
      </c>
      <c r="E16" s="41" t="s">
        <v>49</v>
      </c>
      <c r="F16" s="43">
        <f ca="1">NOW()+15018.5+$C$5/24</f>
        <v>60372.720858912035</v>
      </c>
    </row>
    <row r="17" spans="1:21" s="26" customFormat="1" ht="12.95" customHeight="1" thickBot="1" x14ac:dyDescent="0.25">
      <c r="A17" s="41" t="s">
        <v>41</v>
      </c>
      <c r="C17" s="26">
        <f>COUNT(C21:C2191)</f>
        <v>34</v>
      </c>
      <c r="E17" s="41" t="s">
        <v>55</v>
      </c>
      <c r="F17" s="43">
        <f ca="1">ROUND(2*(F16-$C$7)/$C$8,0)/2+F15</f>
        <v>50958.5</v>
      </c>
    </row>
    <row r="18" spans="1:21" s="26" customFormat="1" ht="12.95" customHeight="1" thickTop="1" thickBot="1" x14ac:dyDescent="0.25">
      <c r="A18" s="29" t="s">
        <v>5</v>
      </c>
      <c r="C18" s="30">
        <f ca="1">+C15</f>
        <v>55863.935215961945</v>
      </c>
      <c r="D18" s="31">
        <f ca="1">+C16</f>
        <v>0.63482893076680125</v>
      </c>
      <c r="E18" s="41" t="s">
        <v>50</v>
      </c>
      <c r="F18" s="37">
        <f ca="1">ROUND(2*(F16-$C$15)/$C$16,0)/2+F15</f>
        <v>7103.5</v>
      </c>
    </row>
    <row r="19" spans="1:21" s="26" customFormat="1" ht="12.95" customHeight="1" thickTop="1" x14ac:dyDescent="0.2">
      <c r="B19" s="28"/>
      <c r="E19" s="41" t="s">
        <v>51</v>
      </c>
      <c r="F19" s="44">
        <f ca="1">+$C$15+$C$16*F18-15018.5-$C$5/24</f>
        <v>45355.338358997251</v>
      </c>
    </row>
    <row r="20" spans="1:21" s="26" customFormat="1" ht="12.95" customHeight="1" thickBot="1" x14ac:dyDescent="0.25">
      <c r="A20" s="38" t="s">
        <v>6</v>
      </c>
      <c r="B20" s="38" t="s">
        <v>7</v>
      </c>
      <c r="C20" s="38" t="s">
        <v>8</v>
      </c>
      <c r="D20" s="38" t="s">
        <v>13</v>
      </c>
      <c r="E20" s="38" t="s">
        <v>9</v>
      </c>
      <c r="F20" s="38" t="s">
        <v>10</v>
      </c>
      <c r="G20" s="38" t="s">
        <v>11</v>
      </c>
      <c r="H20" s="45" t="s">
        <v>12</v>
      </c>
      <c r="I20" s="45" t="s">
        <v>188</v>
      </c>
      <c r="J20" s="45" t="s">
        <v>189</v>
      </c>
      <c r="K20" s="45" t="s">
        <v>61</v>
      </c>
      <c r="L20" s="45" t="s">
        <v>190</v>
      </c>
      <c r="M20" s="45" t="s">
        <v>25</v>
      </c>
      <c r="N20" s="45" t="s">
        <v>26</v>
      </c>
      <c r="O20" s="45" t="s">
        <v>23</v>
      </c>
      <c r="P20" s="46" t="s">
        <v>22</v>
      </c>
      <c r="Q20" s="38" t="s">
        <v>15</v>
      </c>
      <c r="U20" s="47" t="s">
        <v>187</v>
      </c>
    </row>
    <row r="21" spans="1:21" s="26" customFormat="1" ht="12.95" customHeight="1" x14ac:dyDescent="0.2">
      <c r="A21" s="26" t="s">
        <v>12</v>
      </c>
      <c r="B21" s="28"/>
      <c r="C21" s="48">
        <v>28023.526999999998</v>
      </c>
      <c r="D21" s="48" t="s">
        <v>14</v>
      </c>
      <c r="E21" s="26">
        <f t="shared" ref="E21:E54" si="0">+(C21-C$7)/C$8</f>
        <v>0</v>
      </c>
      <c r="F21" s="26">
        <f t="shared" ref="F21:F54" si="1">ROUND(2*E21,0)/2</f>
        <v>0</v>
      </c>
      <c r="G21" s="26">
        <f t="shared" ref="G21:G45" si="2">+C21-(C$7+F21*C$8)</f>
        <v>0</v>
      </c>
      <c r="H21" s="26">
        <f>+G21</f>
        <v>0</v>
      </c>
      <c r="O21" s="26">
        <f t="shared" ref="O21:O54" ca="1" si="3">+C$11+C$12*$F21</f>
        <v>-1.454281612318916E-2</v>
      </c>
      <c r="Q21" s="49">
        <f t="shared" ref="Q21:Q54" si="4">+C21-15018.5</f>
        <v>13005.026999999998</v>
      </c>
    </row>
    <row r="22" spans="1:21" s="26" customFormat="1" ht="12.95" customHeight="1" x14ac:dyDescent="0.2">
      <c r="A22" s="50" t="s">
        <v>80</v>
      </c>
      <c r="B22" s="51" t="s">
        <v>33</v>
      </c>
      <c r="C22" s="50">
        <v>28423.514999999999</v>
      </c>
      <c r="D22" s="8"/>
      <c r="E22" s="26">
        <f t="shared" si="0"/>
        <v>630.07302765473673</v>
      </c>
      <c r="F22" s="26">
        <f t="shared" si="1"/>
        <v>630</v>
      </c>
      <c r="G22" s="26">
        <f t="shared" si="2"/>
        <v>4.6360000000277068E-2</v>
      </c>
      <c r="I22" s="26">
        <f>+G22</f>
        <v>4.6360000000277068E-2</v>
      </c>
      <c r="O22" s="26">
        <f t="shared" ca="1" si="3"/>
        <v>-1.3956433038340094E-2</v>
      </c>
      <c r="Q22" s="49">
        <f t="shared" si="4"/>
        <v>13405.014999999999</v>
      </c>
    </row>
    <row r="23" spans="1:21" s="26" customFormat="1" ht="12.95" customHeight="1" x14ac:dyDescent="0.2">
      <c r="A23" s="50" t="s">
        <v>80</v>
      </c>
      <c r="B23" s="51" t="s">
        <v>33</v>
      </c>
      <c r="C23" s="50">
        <v>28545.358</v>
      </c>
      <c r="D23" s="28"/>
      <c r="E23" s="26">
        <f t="shared" si="0"/>
        <v>822.0037553479084</v>
      </c>
      <c r="F23" s="26">
        <f t="shared" si="1"/>
        <v>822</v>
      </c>
      <c r="G23" s="26">
        <f t="shared" si="2"/>
        <v>2.3840000030759256E-3</v>
      </c>
      <c r="I23" s="26">
        <f>+G23</f>
        <v>2.3840000030759256E-3</v>
      </c>
      <c r="O23" s="26">
        <f t="shared" ca="1" si="3"/>
        <v>-1.3777725812481332E-2</v>
      </c>
      <c r="Q23" s="49">
        <f t="shared" si="4"/>
        <v>13526.858</v>
      </c>
    </row>
    <row r="24" spans="1:21" s="26" customFormat="1" ht="12.95" customHeight="1" x14ac:dyDescent="0.2">
      <c r="A24" s="50" t="s">
        <v>80</v>
      </c>
      <c r="B24" s="51" t="s">
        <v>33</v>
      </c>
      <c r="C24" s="50">
        <v>28809.445</v>
      </c>
      <c r="D24" s="28"/>
      <c r="E24" s="26">
        <f t="shared" si="0"/>
        <v>1238.0014744151197</v>
      </c>
      <c r="F24" s="26">
        <f t="shared" si="1"/>
        <v>1238</v>
      </c>
      <c r="G24" s="26">
        <f t="shared" si="2"/>
        <v>9.3600000036531128E-4</v>
      </c>
      <c r="I24" s="26">
        <f>+G24</f>
        <v>9.3600000036531128E-4</v>
      </c>
      <c r="O24" s="26">
        <f t="shared" ca="1" si="3"/>
        <v>-1.3390526823120679E-2</v>
      </c>
      <c r="Q24" s="49">
        <f t="shared" si="4"/>
        <v>13790.945</v>
      </c>
    </row>
    <row r="25" spans="1:21" s="26" customFormat="1" ht="12.95" customHeight="1" x14ac:dyDescent="0.2">
      <c r="A25" s="50" t="s">
        <v>75</v>
      </c>
      <c r="B25" s="51" t="s">
        <v>33</v>
      </c>
      <c r="C25" s="50">
        <v>28955.448</v>
      </c>
      <c r="E25" s="26">
        <f t="shared" si="0"/>
        <v>1467.9897547052149</v>
      </c>
      <c r="F25" s="26">
        <f t="shared" si="1"/>
        <v>1468</v>
      </c>
      <c r="G25" s="26">
        <f t="shared" si="2"/>
        <v>-6.5039999972213991E-3</v>
      </c>
      <c r="I25" s="26">
        <f>+G25</f>
        <v>-6.5039999972213991E-3</v>
      </c>
      <c r="O25" s="26">
        <f t="shared" ca="1" si="3"/>
        <v>-1.3176450458810702E-2</v>
      </c>
      <c r="Q25" s="49">
        <f t="shared" si="4"/>
        <v>13936.948</v>
      </c>
    </row>
    <row r="26" spans="1:21" s="26" customFormat="1" ht="12.95" customHeight="1" x14ac:dyDescent="0.2">
      <c r="A26" s="50" t="s">
        <v>80</v>
      </c>
      <c r="B26" s="51" t="s">
        <v>33</v>
      </c>
      <c r="C26" s="50">
        <v>29249.365000000002</v>
      </c>
      <c r="E26" s="26">
        <f t="shared" si="0"/>
        <v>1930.976579482952</v>
      </c>
      <c r="F26" s="26">
        <f t="shared" si="1"/>
        <v>1931</v>
      </c>
      <c r="G26" s="26">
        <f t="shared" si="2"/>
        <v>-1.486799999474897E-2</v>
      </c>
      <c r="I26" s="26">
        <f>+G26</f>
        <v>-1.486799999474897E-2</v>
      </c>
      <c r="O26" s="26">
        <f t="shared" ca="1" si="3"/>
        <v>-1.2745505429786707E-2</v>
      </c>
      <c r="Q26" s="49">
        <f t="shared" si="4"/>
        <v>14230.865000000002</v>
      </c>
    </row>
    <row r="27" spans="1:21" s="26" customFormat="1" ht="12.95" customHeight="1" x14ac:dyDescent="0.2">
      <c r="A27" s="50" t="s">
        <v>75</v>
      </c>
      <c r="B27" s="51" t="s">
        <v>33</v>
      </c>
      <c r="C27" s="50">
        <v>30224.476999999999</v>
      </c>
      <c r="E27" s="26">
        <f t="shared" si="0"/>
        <v>3467.0020856042911</v>
      </c>
      <c r="F27" s="26">
        <f t="shared" si="1"/>
        <v>3467</v>
      </c>
      <c r="G27" s="26">
        <f t="shared" si="2"/>
        <v>1.3240000007499475E-3</v>
      </c>
      <c r="I27" s="26">
        <f>+G27</f>
        <v>1.3240000007499475E-3</v>
      </c>
      <c r="O27" s="26">
        <f t="shared" ca="1" si="3"/>
        <v>-1.1315847622916604E-2</v>
      </c>
      <c r="Q27" s="49">
        <f t="shared" si="4"/>
        <v>15205.976999999999</v>
      </c>
    </row>
    <row r="28" spans="1:21" s="26" customFormat="1" ht="12.95" customHeight="1" x14ac:dyDescent="0.2">
      <c r="A28" s="50" t="s">
        <v>80</v>
      </c>
      <c r="B28" s="51" t="s">
        <v>33</v>
      </c>
      <c r="C28" s="50">
        <v>30372.352999999999</v>
      </c>
      <c r="E28" s="26">
        <f t="shared" si="0"/>
        <v>3699.9407713585429</v>
      </c>
      <c r="F28" s="26">
        <f t="shared" si="1"/>
        <v>3700</v>
      </c>
      <c r="G28" s="26">
        <f t="shared" si="2"/>
        <v>-3.7599999999656575E-2</v>
      </c>
      <c r="I28" s="26">
        <f>+G28</f>
        <v>-3.7599999999656575E-2</v>
      </c>
      <c r="O28" s="26">
        <f t="shared" ca="1" si="3"/>
        <v>-1.1098978958202584E-2</v>
      </c>
      <c r="Q28" s="49">
        <f t="shared" si="4"/>
        <v>15353.852999999999</v>
      </c>
    </row>
    <row r="29" spans="1:21" s="26" customFormat="1" ht="12.95" customHeight="1" x14ac:dyDescent="0.2">
      <c r="A29" s="50" t="s">
        <v>75</v>
      </c>
      <c r="B29" s="51" t="s">
        <v>33</v>
      </c>
      <c r="C29" s="50">
        <v>32093.41</v>
      </c>
      <c r="E29" s="26">
        <f t="shared" si="0"/>
        <v>6411.0010900590423</v>
      </c>
      <c r="F29" s="26">
        <f t="shared" si="1"/>
        <v>6411</v>
      </c>
      <c r="G29" s="26">
        <f t="shared" si="2"/>
        <v>6.9200000143609941E-4</v>
      </c>
      <c r="I29" s="26">
        <f>+G29</f>
        <v>6.9200000143609941E-4</v>
      </c>
      <c r="O29" s="26">
        <f t="shared" ca="1" si="3"/>
        <v>-8.5756701597489056E-3</v>
      </c>
      <c r="Q29" s="49">
        <f t="shared" si="4"/>
        <v>17074.91</v>
      </c>
    </row>
    <row r="30" spans="1:21" s="26" customFormat="1" ht="12.95" customHeight="1" x14ac:dyDescent="0.2">
      <c r="A30" s="50" t="s">
        <v>75</v>
      </c>
      <c r="B30" s="51" t="s">
        <v>33</v>
      </c>
      <c r="C30" s="50">
        <v>36489.586000000003</v>
      </c>
      <c r="E30" s="26">
        <f t="shared" si="0"/>
        <v>13335.988645743422</v>
      </c>
      <c r="F30" s="26">
        <f t="shared" si="1"/>
        <v>13336</v>
      </c>
      <c r="G30" s="26">
        <f t="shared" si="2"/>
        <v>-7.20799999544397E-3</v>
      </c>
      <c r="I30" s="26">
        <f>+G30</f>
        <v>-7.20799999544397E-3</v>
      </c>
      <c r="O30" s="26">
        <f t="shared" ca="1" si="3"/>
        <v>-2.1301100604159216E-3</v>
      </c>
      <c r="Q30" s="49">
        <f t="shared" si="4"/>
        <v>21471.086000000003</v>
      </c>
    </row>
    <row r="31" spans="1:21" s="26" customFormat="1" ht="12.95" customHeight="1" x14ac:dyDescent="0.2">
      <c r="A31" s="50" t="s">
        <v>75</v>
      </c>
      <c r="B31" s="51" t="s">
        <v>33</v>
      </c>
      <c r="C31" s="50">
        <v>36498.495000000003</v>
      </c>
      <c r="E31" s="26">
        <f t="shared" si="0"/>
        <v>13350.022368263537</v>
      </c>
      <c r="F31" s="26">
        <f t="shared" si="1"/>
        <v>13350</v>
      </c>
      <c r="G31" s="26">
        <f t="shared" si="2"/>
        <v>1.4200000005075708E-2</v>
      </c>
      <c r="I31" s="26">
        <f>+G31</f>
        <v>1.4200000005075708E-2</v>
      </c>
      <c r="O31" s="26">
        <f t="shared" ca="1" si="3"/>
        <v>-2.1170793251970542E-3</v>
      </c>
      <c r="Q31" s="49">
        <f t="shared" si="4"/>
        <v>21479.995000000003</v>
      </c>
    </row>
    <row r="32" spans="1:21" s="26" customFormat="1" ht="12.95" customHeight="1" x14ac:dyDescent="0.2">
      <c r="A32" s="26" t="s">
        <v>37</v>
      </c>
      <c r="B32" s="28" t="s">
        <v>33</v>
      </c>
      <c r="C32" s="48">
        <v>50013.35</v>
      </c>
      <c r="D32" s="48"/>
      <c r="E32" s="26">
        <f t="shared" si="0"/>
        <v>34639.025058756073</v>
      </c>
      <c r="F32" s="26">
        <f t="shared" si="1"/>
        <v>34639</v>
      </c>
      <c r="G32" s="26">
        <f t="shared" si="2"/>
        <v>1.590800000121817E-2</v>
      </c>
      <c r="I32" s="26">
        <f>+G32</f>
        <v>1.590800000121817E-2</v>
      </c>
      <c r="O32" s="26">
        <f t="shared" ca="1" si="3"/>
        <v>1.7698015108694627E-2</v>
      </c>
      <c r="Q32" s="49">
        <f t="shared" si="4"/>
        <v>34994.85</v>
      </c>
    </row>
    <row r="33" spans="1:32" s="26" customFormat="1" ht="12.95" customHeight="1" x14ac:dyDescent="0.2">
      <c r="A33" s="26" t="s">
        <v>28</v>
      </c>
      <c r="B33" s="28"/>
      <c r="C33" s="48">
        <v>50013.350899999998</v>
      </c>
      <c r="D33" s="48">
        <v>5.9999999999999995E-4</v>
      </c>
      <c r="E33" s="26">
        <f t="shared" si="0"/>
        <v>34639.026476462917</v>
      </c>
      <c r="F33" s="26">
        <f t="shared" si="1"/>
        <v>34639</v>
      </c>
      <c r="G33" s="26">
        <f t="shared" si="2"/>
        <v>1.680800000031013E-2</v>
      </c>
      <c r="J33" s="26">
        <f>+G33</f>
        <v>1.680800000031013E-2</v>
      </c>
      <c r="O33" s="26">
        <f t="shared" ca="1" si="3"/>
        <v>1.7698015108694627E-2</v>
      </c>
      <c r="Q33" s="49">
        <f t="shared" si="4"/>
        <v>34994.850899999998</v>
      </c>
      <c r="AB33" s="26">
        <v>27</v>
      </c>
      <c r="AD33" s="26" t="s">
        <v>27</v>
      </c>
      <c r="AF33" s="26" t="s">
        <v>29</v>
      </c>
    </row>
    <row r="34" spans="1:32" s="26" customFormat="1" ht="12.95" customHeight="1" x14ac:dyDescent="0.2">
      <c r="A34" s="26" t="s">
        <v>37</v>
      </c>
      <c r="B34" s="28" t="s">
        <v>33</v>
      </c>
      <c r="C34" s="48">
        <v>50097.783100000001</v>
      </c>
      <c r="D34" s="48">
        <v>5.0000000000000001E-4</v>
      </c>
      <c r="E34" s="26">
        <f t="shared" si="0"/>
        <v>34772.026596180389</v>
      </c>
      <c r="F34" s="26">
        <f t="shared" si="1"/>
        <v>34772</v>
      </c>
      <c r="G34" s="26">
        <f t="shared" si="2"/>
        <v>1.6884000004210975E-2</v>
      </c>
      <c r="J34" s="26">
        <f>+G34</f>
        <v>1.6884000004210975E-2</v>
      </c>
      <c r="O34" s="26">
        <f t="shared" ca="1" si="3"/>
        <v>1.7821807093273877E-2</v>
      </c>
      <c r="Q34" s="49">
        <f t="shared" si="4"/>
        <v>35079.283100000001</v>
      </c>
    </row>
    <row r="35" spans="1:32" s="26" customFormat="1" ht="12.95" customHeight="1" x14ac:dyDescent="0.2">
      <c r="A35" s="50" t="s">
        <v>116</v>
      </c>
      <c r="B35" s="51" t="s">
        <v>33</v>
      </c>
      <c r="C35" s="50">
        <v>50097.783199999998</v>
      </c>
      <c r="E35" s="26">
        <f t="shared" si="0"/>
        <v>34772.026753703365</v>
      </c>
      <c r="F35" s="26">
        <f t="shared" si="1"/>
        <v>34772</v>
      </c>
      <c r="G35" s="26">
        <f t="shared" si="2"/>
        <v>1.6984000001684763E-2</v>
      </c>
      <c r="I35" s="26">
        <f>+G35</f>
        <v>1.6984000001684763E-2</v>
      </c>
      <c r="O35" s="26">
        <f t="shared" ca="1" si="3"/>
        <v>1.7821807093273877E-2</v>
      </c>
      <c r="Q35" s="49">
        <f t="shared" si="4"/>
        <v>35079.283199999998</v>
      </c>
    </row>
    <row r="36" spans="1:32" s="26" customFormat="1" ht="12.95" customHeight="1" x14ac:dyDescent="0.2">
      <c r="A36" s="26" t="s">
        <v>37</v>
      </c>
      <c r="B36" s="28" t="s">
        <v>35</v>
      </c>
      <c r="C36" s="48">
        <v>50098.733999999997</v>
      </c>
      <c r="D36" s="48">
        <v>1.1999999999999999E-3</v>
      </c>
      <c r="E36" s="26">
        <f t="shared" si="0"/>
        <v>34773.524482221954</v>
      </c>
      <c r="F36" s="26">
        <f t="shared" si="1"/>
        <v>34773.5</v>
      </c>
      <c r="G36" s="26">
        <f t="shared" si="2"/>
        <v>1.5542000001005363E-2</v>
      </c>
      <c r="J36" s="26">
        <f>+G36</f>
        <v>1.5542000001005363E-2</v>
      </c>
      <c r="O36" s="26">
        <f t="shared" ca="1" si="3"/>
        <v>1.7823203243475895E-2</v>
      </c>
      <c r="Q36" s="49">
        <f t="shared" si="4"/>
        <v>35080.233999999997</v>
      </c>
    </row>
    <row r="37" spans="1:32" s="26" customFormat="1" ht="12.95" customHeight="1" x14ac:dyDescent="0.2">
      <c r="A37" s="26" t="s">
        <v>37</v>
      </c>
      <c r="B37" s="28" t="s">
        <v>35</v>
      </c>
      <c r="C37" s="48">
        <v>50100.644999999997</v>
      </c>
      <c r="D37" s="48">
        <v>1.1000000000000001E-3</v>
      </c>
      <c r="E37" s="26">
        <f t="shared" si="0"/>
        <v>34776.5347464195</v>
      </c>
      <c r="F37" s="26">
        <f t="shared" si="1"/>
        <v>34776.5</v>
      </c>
      <c r="G37" s="26">
        <f t="shared" si="2"/>
        <v>2.2057999995013233E-2</v>
      </c>
      <c r="J37" s="26">
        <f>+G37</f>
        <v>2.2057999995013233E-2</v>
      </c>
      <c r="O37" s="26">
        <f t="shared" ca="1" si="3"/>
        <v>1.7825995543879938E-2</v>
      </c>
      <c r="Q37" s="49">
        <f t="shared" si="4"/>
        <v>35082.144999999997</v>
      </c>
    </row>
    <row r="38" spans="1:32" s="26" customFormat="1" ht="12.95" customHeight="1" x14ac:dyDescent="0.2">
      <c r="A38" s="26" t="s">
        <v>36</v>
      </c>
      <c r="B38" s="28" t="s">
        <v>35</v>
      </c>
      <c r="C38" s="48">
        <v>50756.416799999999</v>
      </c>
      <c r="D38" s="48">
        <v>2.3999999999999998E-3</v>
      </c>
      <c r="E38" s="26">
        <f t="shared" si="0"/>
        <v>35809.526044849947</v>
      </c>
      <c r="F38" s="26">
        <f t="shared" si="1"/>
        <v>35809.5</v>
      </c>
      <c r="G38" s="26">
        <f t="shared" si="2"/>
        <v>1.6534000002138782E-2</v>
      </c>
      <c r="J38" s="26">
        <f>+G38</f>
        <v>1.6534000002138782E-2</v>
      </c>
      <c r="O38" s="26">
        <f t="shared" ca="1" si="3"/>
        <v>1.8787477649672139E-2</v>
      </c>
      <c r="Q38" s="49">
        <f t="shared" si="4"/>
        <v>35737.916799999999</v>
      </c>
    </row>
    <row r="39" spans="1:32" s="26" customFormat="1" ht="12.95" customHeight="1" x14ac:dyDescent="0.2">
      <c r="A39" s="26" t="s">
        <v>31</v>
      </c>
      <c r="B39" s="28"/>
      <c r="C39" s="48">
        <v>51045.578000000001</v>
      </c>
      <c r="D39" s="48">
        <v>7.0000000000000001E-3</v>
      </c>
      <c r="E39" s="26">
        <f t="shared" si="0"/>
        <v>36265.021391621049</v>
      </c>
      <c r="F39" s="26">
        <f t="shared" si="1"/>
        <v>36265</v>
      </c>
      <c r="G39" s="26">
        <f t="shared" si="2"/>
        <v>1.358000000618631E-2</v>
      </c>
      <c r="J39" s="26">
        <f>+G39</f>
        <v>1.358000000618631E-2</v>
      </c>
      <c r="O39" s="26">
        <f t="shared" ca="1" si="3"/>
        <v>1.9211441927686028E-2</v>
      </c>
      <c r="Q39" s="49">
        <f t="shared" si="4"/>
        <v>36027.078000000001</v>
      </c>
      <c r="AB39" s="26">
        <v>6</v>
      </c>
      <c r="AD39" s="26" t="s">
        <v>30</v>
      </c>
    </row>
    <row r="40" spans="1:32" s="26" customFormat="1" ht="12.95" customHeight="1" x14ac:dyDescent="0.2">
      <c r="A40" s="26" t="s">
        <v>36</v>
      </c>
      <c r="B40" s="28" t="s">
        <v>33</v>
      </c>
      <c r="C40" s="48">
        <v>51197.311900000001</v>
      </c>
      <c r="D40" s="48">
        <v>5.9999999999999995E-4</v>
      </c>
      <c r="E40" s="26">
        <f t="shared" si="0"/>
        <v>36504.037156521146</v>
      </c>
      <c r="F40" s="26">
        <f t="shared" si="1"/>
        <v>36504</v>
      </c>
      <c r="G40" s="26">
        <f t="shared" si="2"/>
        <v>2.3588000003655907E-2</v>
      </c>
      <c r="J40" s="26">
        <f>+G40</f>
        <v>2.3588000003655907E-2</v>
      </c>
      <c r="O40" s="26">
        <f t="shared" ca="1" si="3"/>
        <v>1.943389519320813E-2</v>
      </c>
      <c r="Q40" s="49">
        <f t="shared" si="4"/>
        <v>36178.811900000001</v>
      </c>
    </row>
    <row r="41" spans="1:32" s="26" customFormat="1" ht="12.95" customHeight="1" x14ac:dyDescent="0.2">
      <c r="A41" s="50" t="s">
        <v>141</v>
      </c>
      <c r="B41" s="51" t="s">
        <v>33</v>
      </c>
      <c r="C41" s="50">
        <v>52193.351999999999</v>
      </c>
      <c r="E41" s="26">
        <f t="shared" si="0"/>
        <v>38073.029229964653</v>
      </c>
      <c r="F41" s="26">
        <f t="shared" si="1"/>
        <v>38073</v>
      </c>
      <c r="G41" s="26">
        <f t="shared" si="2"/>
        <v>1.8556000002718065E-2</v>
      </c>
      <c r="I41" s="26">
        <f>+G41</f>
        <v>1.8556000002718065E-2</v>
      </c>
      <c r="O41" s="26">
        <f t="shared" ca="1" si="3"/>
        <v>2.0894268304522713E-2</v>
      </c>
      <c r="Q41" s="49">
        <f t="shared" si="4"/>
        <v>37174.851999999999</v>
      </c>
    </row>
    <row r="42" spans="1:32" s="26" customFormat="1" ht="12.95" customHeight="1" x14ac:dyDescent="0.2">
      <c r="A42" s="50" t="s">
        <v>141</v>
      </c>
      <c r="B42" s="51" t="s">
        <v>33</v>
      </c>
      <c r="C42" s="50">
        <v>52196.530100000004</v>
      </c>
      <c r="E42" s="26">
        <f t="shared" si="0"/>
        <v>38078.035467874775</v>
      </c>
      <c r="F42" s="26">
        <f t="shared" si="1"/>
        <v>38078</v>
      </c>
      <c r="G42" s="26">
        <f t="shared" si="2"/>
        <v>2.2516000011819415E-2</v>
      </c>
      <c r="I42" s="26">
        <f>+G42</f>
        <v>2.2516000011819415E-2</v>
      </c>
      <c r="O42" s="26">
        <f t="shared" ca="1" si="3"/>
        <v>2.0898922138529452E-2</v>
      </c>
      <c r="Q42" s="49">
        <f t="shared" si="4"/>
        <v>37178.030100000004</v>
      </c>
    </row>
    <row r="43" spans="1:32" s="26" customFormat="1" ht="12.95" customHeight="1" x14ac:dyDescent="0.2">
      <c r="A43" s="26" t="s">
        <v>34</v>
      </c>
      <c r="B43" s="28" t="s">
        <v>33</v>
      </c>
      <c r="C43" s="48">
        <v>52542.511100000003</v>
      </c>
      <c r="D43" s="48">
        <v>1E-4</v>
      </c>
      <c r="E43" s="26">
        <f t="shared" si="0"/>
        <v>38623.035058315021</v>
      </c>
      <c r="F43" s="26">
        <f t="shared" si="1"/>
        <v>38623</v>
      </c>
      <c r="G43" s="26">
        <f t="shared" si="2"/>
        <v>2.225600001111161E-2</v>
      </c>
      <c r="K43" s="26">
        <f>+G43</f>
        <v>2.225600001111161E-2</v>
      </c>
      <c r="O43" s="26">
        <f t="shared" ca="1" si="3"/>
        <v>2.1406190045263958E-2</v>
      </c>
      <c r="Q43" s="49">
        <f t="shared" si="4"/>
        <v>37524.011100000003</v>
      </c>
    </row>
    <row r="44" spans="1:32" s="26" customFormat="1" ht="12.95" customHeight="1" x14ac:dyDescent="0.2">
      <c r="A44" s="26" t="s">
        <v>32</v>
      </c>
      <c r="B44" s="28" t="s">
        <v>33</v>
      </c>
      <c r="C44" s="48">
        <v>52611.707600000002</v>
      </c>
      <c r="D44" s="48">
        <v>2.9999999999999997E-4</v>
      </c>
      <c r="E44" s="26">
        <f t="shared" si="0"/>
        <v>38732.035448972012</v>
      </c>
      <c r="F44" s="26">
        <f t="shared" si="1"/>
        <v>38732</v>
      </c>
      <c r="G44" s="26">
        <f t="shared" si="2"/>
        <v>2.2504000000481028E-2</v>
      </c>
      <c r="K44" s="26">
        <f>+G44</f>
        <v>2.2504000000481028E-2</v>
      </c>
      <c r="O44" s="26">
        <f t="shared" ca="1" si="3"/>
        <v>2.150764362661086E-2</v>
      </c>
      <c r="Q44" s="49">
        <f t="shared" si="4"/>
        <v>37593.207600000002</v>
      </c>
    </row>
    <row r="45" spans="1:32" s="26" customFormat="1" ht="12.95" customHeight="1" x14ac:dyDescent="0.2">
      <c r="A45" s="5" t="s">
        <v>39</v>
      </c>
      <c r="B45" s="52"/>
      <c r="C45" s="53">
        <v>52619.325900000003</v>
      </c>
      <c r="D45" s="53">
        <v>4.0000000000000002E-4</v>
      </c>
      <c r="E45" s="5">
        <f t="shared" si="0"/>
        <v>38744.036022355671</v>
      </c>
      <c r="F45" s="5">
        <f t="shared" si="1"/>
        <v>38744</v>
      </c>
      <c r="G45" s="26">
        <f t="shared" si="2"/>
        <v>2.2868000007292721E-2</v>
      </c>
      <c r="K45" s="26">
        <f>+G45</f>
        <v>2.2868000007292721E-2</v>
      </c>
      <c r="O45" s="26">
        <f t="shared" ca="1" si="3"/>
        <v>2.1518812828227034E-2</v>
      </c>
      <c r="Q45" s="49">
        <f t="shared" si="4"/>
        <v>37600.825900000003</v>
      </c>
    </row>
    <row r="46" spans="1:32" s="26" customFormat="1" ht="12.95" customHeight="1" x14ac:dyDescent="0.2">
      <c r="A46" s="54" t="s">
        <v>46</v>
      </c>
      <c r="B46" s="55" t="s">
        <v>33</v>
      </c>
      <c r="C46" s="54">
        <v>52926.439899999998</v>
      </c>
      <c r="D46" s="54">
        <v>1E-4</v>
      </c>
      <c r="E46" s="5">
        <f t="shared" si="0"/>
        <v>39227.811155147538</v>
      </c>
      <c r="F46" s="5">
        <f t="shared" si="1"/>
        <v>39228</v>
      </c>
      <c r="O46" s="26">
        <f t="shared" ca="1" si="3"/>
        <v>2.1969303960079331E-2</v>
      </c>
      <c r="Q46" s="49">
        <f t="shared" si="4"/>
        <v>37907.939899999998</v>
      </c>
      <c r="U46" s="37">
        <v>-0.11988399999972899</v>
      </c>
    </row>
    <row r="47" spans="1:32" s="26" customFormat="1" ht="12.95" customHeight="1" x14ac:dyDescent="0.2">
      <c r="A47" s="56" t="s">
        <v>58</v>
      </c>
      <c r="B47" s="57" t="s">
        <v>33</v>
      </c>
      <c r="C47" s="58">
        <v>53027.520299999996</v>
      </c>
      <c r="D47" s="58">
        <v>2.9999999999999997E-4</v>
      </c>
      <c r="E47" s="5">
        <f t="shared" si="0"/>
        <v>39387.036016054743</v>
      </c>
      <c r="F47" s="5">
        <f t="shared" si="1"/>
        <v>39387</v>
      </c>
      <c r="G47" s="26">
        <f t="shared" ref="G47:G54" si="5">+C47-(C$7+F47*C$8)</f>
        <v>2.2863999998662621E-2</v>
      </c>
      <c r="K47" s="26">
        <f>+G47</f>
        <v>2.2863999998662621E-2</v>
      </c>
      <c r="O47" s="26">
        <f t="shared" ca="1" si="3"/>
        <v>2.2117295881493616E-2</v>
      </c>
      <c r="Q47" s="49">
        <f t="shared" si="4"/>
        <v>38009.020299999996</v>
      </c>
    </row>
    <row r="48" spans="1:32" s="26" customFormat="1" ht="12.95" customHeight="1" x14ac:dyDescent="0.2">
      <c r="A48" s="7" t="s">
        <v>38</v>
      </c>
      <c r="B48" s="8" t="s">
        <v>33</v>
      </c>
      <c r="C48" s="7">
        <v>53048.47</v>
      </c>
      <c r="D48" s="7">
        <v>2E-3</v>
      </c>
      <c r="E48" s="5">
        <f t="shared" si="0"/>
        <v>39420.036608341165</v>
      </c>
      <c r="F48" s="5">
        <f t="shared" si="1"/>
        <v>39420</v>
      </c>
      <c r="G48" s="26">
        <f t="shared" si="5"/>
        <v>2.3240000009536743E-2</v>
      </c>
      <c r="K48" s="26">
        <f>+G48</f>
        <v>2.3240000009536743E-2</v>
      </c>
      <c r="O48" s="26">
        <f t="shared" ca="1" si="3"/>
        <v>2.2148011185938093E-2</v>
      </c>
      <c r="Q48" s="49">
        <f t="shared" si="4"/>
        <v>38029.97</v>
      </c>
    </row>
    <row r="49" spans="1:17" s="26" customFormat="1" ht="12.95" customHeight="1" x14ac:dyDescent="0.2">
      <c r="A49" s="7" t="s">
        <v>45</v>
      </c>
      <c r="B49" s="55"/>
      <c r="C49" s="7">
        <v>53387.460099999997</v>
      </c>
      <c r="D49" s="7">
        <v>5.0000000000000001E-4</v>
      </c>
      <c r="E49" s="5">
        <f t="shared" si="0"/>
        <v>39954.023924590598</v>
      </c>
      <c r="F49" s="5">
        <f t="shared" si="1"/>
        <v>39954</v>
      </c>
      <c r="G49" s="26">
        <f t="shared" si="5"/>
        <v>1.5188000004854985E-2</v>
      </c>
      <c r="K49" s="26">
        <f>+G49</f>
        <v>1.5188000004854985E-2</v>
      </c>
      <c r="O49" s="26">
        <f t="shared" ca="1" si="3"/>
        <v>2.264504065785778E-2</v>
      </c>
      <c r="Q49" s="49">
        <f t="shared" si="4"/>
        <v>38368.960099999997</v>
      </c>
    </row>
    <row r="50" spans="1:17" s="26" customFormat="1" ht="12.95" customHeight="1" x14ac:dyDescent="0.2">
      <c r="A50" s="5" t="s">
        <v>44</v>
      </c>
      <c r="B50" s="52"/>
      <c r="C50" s="7">
        <v>53632.511400000003</v>
      </c>
      <c r="D50" s="7">
        <v>2.9999999999999997E-4</v>
      </c>
      <c r="E50" s="5">
        <f t="shared" si="0"/>
        <v>40340.036041258434</v>
      </c>
      <c r="F50" s="5">
        <f t="shared" si="1"/>
        <v>40340</v>
      </c>
      <c r="G50" s="26">
        <f t="shared" si="5"/>
        <v>2.2880000004079193E-2</v>
      </c>
      <c r="K50" s="26">
        <f>+G50</f>
        <v>2.2880000004079193E-2</v>
      </c>
      <c r="O50" s="26">
        <f t="shared" ca="1" si="3"/>
        <v>2.3004316643178001E-2</v>
      </c>
      <c r="Q50" s="49">
        <f t="shared" si="4"/>
        <v>38614.011400000003</v>
      </c>
    </row>
    <row r="51" spans="1:17" s="26" customFormat="1" ht="12.95" customHeight="1" x14ac:dyDescent="0.2">
      <c r="A51" s="59" t="s">
        <v>42</v>
      </c>
      <c r="B51" s="8"/>
      <c r="C51" s="7">
        <v>53716.626100000001</v>
      </c>
      <c r="D51" s="7">
        <v>5.9999999999999995E-4</v>
      </c>
      <c r="E51" s="26">
        <f t="shared" si="0"/>
        <v>40472.536025506131</v>
      </c>
      <c r="F51" s="26">
        <f t="shared" si="1"/>
        <v>40472.5</v>
      </c>
      <c r="G51" s="26">
        <f t="shared" si="5"/>
        <v>2.2870000007969793E-2</v>
      </c>
      <c r="K51" s="26">
        <f>+G51</f>
        <v>2.2870000007969793E-2</v>
      </c>
      <c r="O51" s="26">
        <f t="shared" ca="1" si="3"/>
        <v>2.3127643244356573E-2</v>
      </c>
      <c r="Q51" s="49">
        <f t="shared" si="4"/>
        <v>38698.126100000001</v>
      </c>
    </row>
    <row r="52" spans="1:17" s="26" customFormat="1" ht="12.95" customHeight="1" x14ac:dyDescent="0.2">
      <c r="A52" s="7" t="s">
        <v>53</v>
      </c>
      <c r="B52" s="8" t="s">
        <v>33</v>
      </c>
      <c r="C52" s="7">
        <v>54787.900900000001</v>
      </c>
      <c r="D52" s="7">
        <v>4.0000000000000002E-4</v>
      </c>
      <c r="E52" s="5">
        <f t="shared" si="0"/>
        <v>42160.040042342182</v>
      </c>
      <c r="F52" s="5">
        <f t="shared" si="1"/>
        <v>42160</v>
      </c>
      <c r="G52" s="26">
        <f t="shared" si="5"/>
        <v>2.5420000005397014E-2</v>
      </c>
      <c r="K52" s="26">
        <f>+G52</f>
        <v>2.5420000005397014E-2</v>
      </c>
      <c r="O52" s="26">
        <f t="shared" ca="1" si="3"/>
        <v>2.4698312221630853E-2</v>
      </c>
      <c r="Q52" s="49">
        <f t="shared" si="4"/>
        <v>39769.400900000001</v>
      </c>
    </row>
    <row r="53" spans="1:17" x14ac:dyDescent="0.2">
      <c r="A53" s="10" t="s">
        <v>56</v>
      </c>
      <c r="B53" s="11" t="s">
        <v>33</v>
      </c>
      <c r="C53" s="9">
        <v>55498.909699999997</v>
      </c>
      <c r="D53" s="9">
        <v>1E-4</v>
      </c>
      <c r="E53" s="6">
        <f t="shared" si="0"/>
        <v>43280.042310673125</v>
      </c>
      <c r="F53" s="6">
        <f t="shared" si="1"/>
        <v>43280</v>
      </c>
      <c r="G53">
        <f t="shared" si="5"/>
        <v>2.6860000005399343E-2</v>
      </c>
      <c r="K53">
        <f>+G53</f>
        <v>2.6860000005399343E-2</v>
      </c>
      <c r="O53">
        <f t="shared" ca="1" si="3"/>
        <v>2.5740771039140305E-2</v>
      </c>
      <c r="Q53" s="2">
        <f t="shared" si="4"/>
        <v>40480.409699999997</v>
      </c>
    </row>
    <row r="54" spans="1:17" x14ac:dyDescent="0.2">
      <c r="A54" s="7" t="s">
        <v>57</v>
      </c>
      <c r="B54" s="8" t="s">
        <v>33</v>
      </c>
      <c r="C54" s="7">
        <v>55863.936399999999</v>
      </c>
      <c r="D54" s="7">
        <v>5.0000000000000001E-4</v>
      </c>
      <c r="E54" s="6">
        <f t="shared" si="0"/>
        <v>43855.043255811026</v>
      </c>
      <c r="F54" s="6">
        <f t="shared" si="1"/>
        <v>43855</v>
      </c>
      <c r="G54">
        <f t="shared" si="5"/>
        <v>2.7460000004793983E-2</v>
      </c>
      <c r="K54">
        <f>+G54</f>
        <v>2.7460000004793983E-2</v>
      </c>
      <c r="O54">
        <f t="shared" ca="1" si="3"/>
        <v>2.6275961949915244E-2</v>
      </c>
      <c r="Q54" s="2">
        <f t="shared" si="4"/>
        <v>40845.436399999999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8"/>
  <sheetViews>
    <sheetView workbookViewId="0">
      <selection activeCell="A28" sqref="A28:C40"/>
    </sheetView>
  </sheetViews>
  <sheetFormatPr defaultRowHeight="12.75" x14ac:dyDescent="0.2"/>
  <cols>
    <col min="1" max="1" width="19.7109375" style="13" customWidth="1"/>
    <col min="2" max="2" width="4.42578125" style="4" customWidth="1"/>
    <col min="3" max="3" width="12.7109375" style="1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1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2" t="s">
        <v>59</v>
      </c>
      <c r="I1" s="14" t="s">
        <v>60</v>
      </c>
      <c r="J1" s="15" t="s">
        <v>61</v>
      </c>
    </row>
    <row r="2" spans="1:16" x14ac:dyDescent="0.2">
      <c r="I2" s="16" t="s">
        <v>62</v>
      </c>
      <c r="J2" s="17" t="s">
        <v>63</v>
      </c>
    </row>
    <row r="3" spans="1:16" x14ac:dyDescent="0.2">
      <c r="A3" s="18" t="s">
        <v>64</v>
      </c>
      <c r="I3" s="16" t="s">
        <v>65</v>
      </c>
      <c r="J3" s="17" t="s">
        <v>66</v>
      </c>
    </row>
    <row r="4" spans="1:16" x14ac:dyDescent="0.2">
      <c r="I4" s="16" t="s">
        <v>67</v>
      </c>
      <c r="J4" s="17" t="s">
        <v>66</v>
      </c>
    </row>
    <row r="5" spans="1:16" ht="13.5" thickBot="1" x14ac:dyDescent="0.25">
      <c r="I5" s="19" t="s">
        <v>68</v>
      </c>
      <c r="J5" s="20" t="s">
        <v>69</v>
      </c>
    </row>
    <row r="10" spans="1:16" ht="13.5" thickBot="1" x14ac:dyDescent="0.25"/>
    <row r="11" spans="1:16" ht="12.75" customHeight="1" thickBot="1" x14ac:dyDescent="0.25">
      <c r="A11" s="13" t="str">
        <f t="shared" ref="A11:A40" si="0">P11</f>
        <v> VSS 7.120 </v>
      </c>
      <c r="B11" s="3" t="str">
        <f t="shared" ref="B11:B40" si="1">IF(H11=INT(H11),"I","II")</f>
        <v>I</v>
      </c>
      <c r="C11" s="13">
        <f t="shared" ref="C11:C40" si="2">1*G11</f>
        <v>28023.526999999998</v>
      </c>
      <c r="D11" s="4" t="str">
        <f t="shared" ref="D11:D40" si="3">VLOOKUP(F11,I$1:J$5,2,FALSE)</f>
        <v>vis</v>
      </c>
      <c r="E11" s="21">
        <f>VLOOKUP(C11,Active!C$21:E$973,3,FALSE)</f>
        <v>0</v>
      </c>
      <c r="F11" s="3" t="s">
        <v>68</v>
      </c>
      <c r="G11" s="4" t="str">
        <f t="shared" ref="G11:G40" si="4">MID(I11,3,LEN(I11)-3)</f>
        <v>28023.527</v>
      </c>
      <c r="H11" s="13">
        <f t="shared" ref="H11:H40" si="5">1*K11</f>
        <v>0</v>
      </c>
      <c r="I11" s="22" t="s">
        <v>70</v>
      </c>
      <c r="J11" s="23" t="s">
        <v>71</v>
      </c>
      <c r="K11" s="22">
        <v>0</v>
      </c>
      <c r="L11" s="22" t="s">
        <v>72</v>
      </c>
      <c r="M11" s="23" t="s">
        <v>73</v>
      </c>
      <c r="N11" s="23"/>
      <c r="O11" s="24" t="s">
        <v>74</v>
      </c>
      <c r="P11" s="24" t="s">
        <v>75</v>
      </c>
    </row>
    <row r="12" spans="1:16" ht="12.75" customHeight="1" thickBot="1" x14ac:dyDescent="0.25">
      <c r="A12" s="13" t="str">
        <f t="shared" si="0"/>
        <v> BBS 110 </v>
      </c>
      <c r="B12" s="3" t="str">
        <f t="shared" si="1"/>
        <v>I</v>
      </c>
      <c r="C12" s="13">
        <f t="shared" si="2"/>
        <v>50013.350899999998</v>
      </c>
      <c r="D12" s="4" t="str">
        <f t="shared" si="3"/>
        <v>vis</v>
      </c>
      <c r="E12" s="21">
        <f>VLOOKUP(C12,Active!C$21:E$973,3,FALSE)</f>
        <v>34639.026476462917</v>
      </c>
      <c r="F12" s="3" t="s">
        <v>68</v>
      </c>
      <c r="G12" s="4" t="str">
        <f t="shared" si="4"/>
        <v>50013.3509</v>
      </c>
      <c r="H12" s="13">
        <f t="shared" si="5"/>
        <v>34639</v>
      </c>
      <c r="I12" s="22" t="s">
        <v>105</v>
      </c>
      <c r="J12" s="23" t="s">
        <v>106</v>
      </c>
      <c r="K12" s="22">
        <v>34639</v>
      </c>
      <c r="L12" s="22" t="s">
        <v>107</v>
      </c>
      <c r="M12" s="23" t="s">
        <v>108</v>
      </c>
      <c r="N12" s="23" t="s">
        <v>109</v>
      </c>
      <c r="O12" s="24" t="s">
        <v>110</v>
      </c>
      <c r="P12" s="24" t="s">
        <v>111</v>
      </c>
    </row>
    <row r="13" spans="1:16" ht="12.75" customHeight="1" thickBot="1" x14ac:dyDescent="0.25">
      <c r="A13" s="13" t="str">
        <f t="shared" si="0"/>
        <v>IBVS 4516 </v>
      </c>
      <c r="B13" s="3" t="str">
        <f t="shared" si="1"/>
        <v>II</v>
      </c>
      <c r="C13" s="13">
        <f t="shared" si="2"/>
        <v>50098.733999999997</v>
      </c>
      <c r="D13" s="4" t="str">
        <f t="shared" si="3"/>
        <v>vis</v>
      </c>
      <c r="E13" s="21">
        <f>VLOOKUP(C13,Active!C$21:E$973,3,FALSE)</f>
        <v>34773.524482221954</v>
      </c>
      <c r="F13" s="3" t="s">
        <v>68</v>
      </c>
      <c r="G13" s="4" t="str">
        <f t="shared" si="4"/>
        <v>50098.7340</v>
      </c>
      <c r="H13" s="13">
        <f t="shared" si="5"/>
        <v>34773.5</v>
      </c>
      <c r="I13" s="22" t="s">
        <v>117</v>
      </c>
      <c r="J13" s="23" t="s">
        <v>118</v>
      </c>
      <c r="K13" s="22">
        <v>34773.5</v>
      </c>
      <c r="L13" s="22" t="s">
        <v>119</v>
      </c>
      <c r="M13" s="23" t="s">
        <v>108</v>
      </c>
      <c r="N13" s="23" t="s">
        <v>109</v>
      </c>
      <c r="O13" s="24" t="s">
        <v>115</v>
      </c>
      <c r="P13" s="25" t="s">
        <v>116</v>
      </c>
    </row>
    <row r="14" spans="1:16" ht="12.75" customHeight="1" thickBot="1" x14ac:dyDescent="0.25">
      <c r="A14" s="13" t="str">
        <f t="shared" si="0"/>
        <v>IBVS 4516 </v>
      </c>
      <c r="B14" s="3" t="str">
        <f t="shared" si="1"/>
        <v>II</v>
      </c>
      <c r="C14" s="13">
        <f t="shared" si="2"/>
        <v>50100.644999999997</v>
      </c>
      <c r="D14" s="4" t="str">
        <f t="shared" si="3"/>
        <v>vis</v>
      </c>
      <c r="E14" s="21">
        <f>VLOOKUP(C14,Active!C$21:E$973,3,FALSE)</f>
        <v>34776.5347464195</v>
      </c>
      <c r="F14" s="3" t="s">
        <v>68</v>
      </c>
      <c r="G14" s="4" t="str">
        <f t="shared" si="4"/>
        <v>50100.6450</v>
      </c>
      <c r="H14" s="13">
        <f t="shared" si="5"/>
        <v>34776.5</v>
      </c>
      <c r="I14" s="22" t="s">
        <v>120</v>
      </c>
      <c r="J14" s="23" t="s">
        <v>121</v>
      </c>
      <c r="K14" s="22">
        <v>34776.5</v>
      </c>
      <c r="L14" s="22" t="s">
        <v>122</v>
      </c>
      <c r="M14" s="23" t="s">
        <v>108</v>
      </c>
      <c r="N14" s="23" t="s">
        <v>109</v>
      </c>
      <c r="O14" s="24" t="s">
        <v>115</v>
      </c>
      <c r="P14" s="25" t="s">
        <v>116</v>
      </c>
    </row>
    <row r="15" spans="1:16" ht="12.75" customHeight="1" thickBot="1" x14ac:dyDescent="0.25">
      <c r="A15" s="13" t="str">
        <f t="shared" si="0"/>
        <v>BAVM 118 </v>
      </c>
      <c r="B15" s="3" t="str">
        <f t="shared" si="1"/>
        <v>II</v>
      </c>
      <c r="C15" s="13">
        <f t="shared" si="2"/>
        <v>50756.416799999999</v>
      </c>
      <c r="D15" s="4" t="str">
        <f t="shared" si="3"/>
        <v>vis</v>
      </c>
      <c r="E15" s="21">
        <f>VLOOKUP(C15,Active!C$21:E$973,3,FALSE)</f>
        <v>35809.526044849947</v>
      </c>
      <c r="F15" s="3" t="s">
        <v>68</v>
      </c>
      <c r="G15" s="4" t="str">
        <f t="shared" si="4"/>
        <v>50756.4168</v>
      </c>
      <c r="H15" s="13">
        <f t="shared" si="5"/>
        <v>35809.5</v>
      </c>
      <c r="I15" s="22" t="s">
        <v>123</v>
      </c>
      <c r="J15" s="23" t="s">
        <v>124</v>
      </c>
      <c r="K15" s="22">
        <v>35809.5</v>
      </c>
      <c r="L15" s="22" t="s">
        <v>125</v>
      </c>
      <c r="M15" s="23" t="s">
        <v>108</v>
      </c>
      <c r="N15" s="23" t="s">
        <v>126</v>
      </c>
      <c r="O15" s="24" t="s">
        <v>127</v>
      </c>
      <c r="P15" s="25" t="s">
        <v>128</v>
      </c>
    </row>
    <row r="16" spans="1:16" ht="12.75" customHeight="1" thickBot="1" x14ac:dyDescent="0.25">
      <c r="A16" s="13" t="str">
        <f t="shared" si="0"/>
        <v> BBS 118 </v>
      </c>
      <c r="B16" s="3" t="str">
        <f t="shared" si="1"/>
        <v>I</v>
      </c>
      <c r="C16" s="13">
        <f t="shared" si="2"/>
        <v>51045.578000000001</v>
      </c>
      <c r="D16" s="4" t="str">
        <f t="shared" si="3"/>
        <v>vis</v>
      </c>
      <c r="E16" s="21">
        <f>VLOOKUP(C16,Active!C$21:E$973,3,FALSE)</f>
        <v>36265.021391621049</v>
      </c>
      <c r="F16" s="3" t="s">
        <v>68</v>
      </c>
      <c r="G16" s="4" t="str">
        <f t="shared" si="4"/>
        <v>51045.578</v>
      </c>
      <c r="H16" s="13">
        <f t="shared" si="5"/>
        <v>36265</v>
      </c>
      <c r="I16" s="22" t="s">
        <v>129</v>
      </c>
      <c r="J16" s="23" t="s">
        <v>130</v>
      </c>
      <c r="K16" s="22">
        <v>36265</v>
      </c>
      <c r="L16" s="22" t="s">
        <v>104</v>
      </c>
      <c r="M16" s="23" t="s">
        <v>131</v>
      </c>
      <c r="N16" s="23"/>
      <c r="O16" s="24" t="s">
        <v>132</v>
      </c>
      <c r="P16" s="24" t="s">
        <v>133</v>
      </c>
    </row>
    <row r="17" spans="1:16" ht="12.75" customHeight="1" thickBot="1" x14ac:dyDescent="0.25">
      <c r="A17" s="13" t="str">
        <f t="shared" si="0"/>
        <v>BAVM 118 </v>
      </c>
      <c r="B17" s="3" t="str">
        <f t="shared" si="1"/>
        <v>I</v>
      </c>
      <c r="C17" s="13">
        <f t="shared" si="2"/>
        <v>51197.311900000001</v>
      </c>
      <c r="D17" s="4" t="str">
        <f t="shared" si="3"/>
        <v>vis</v>
      </c>
      <c r="E17" s="21">
        <f>VLOOKUP(C17,Active!C$21:E$973,3,FALSE)</f>
        <v>36504.037156521146</v>
      </c>
      <c r="F17" s="3" t="s">
        <v>68</v>
      </c>
      <c r="G17" s="4" t="str">
        <f t="shared" si="4"/>
        <v>51197.3119</v>
      </c>
      <c r="H17" s="13">
        <f t="shared" si="5"/>
        <v>36504</v>
      </c>
      <c r="I17" s="22" t="s">
        <v>134</v>
      </c>
      <c r="J17" s="23" t="s">
        <v>135</v>
      </c>
      <c r="K17" s="22">
        <v>36504</v>
      </c>
      <c r="L17" s="22" t="s">
        <v>136</v>
      </c>
      <c r="M17" s="23" t="s">
        <v>108</v>
      </c>
      <c r="N17" s="23" t="s">
        <v>126</v>
      </c>
      <c r="O17" s="24" t="s">
        <v>127</v>
      </c>
      <c r="P17" s="25" t="s">
        <v>128</v>
      </c>
    </row>
    <row r="18" spans="1:16" ht="12.75" customHeight="1" thickBot="1" x14ac:dyDescent="0.25">
      <c r="A18" s="13" t="str">
        <f t="shared" si="0"/>
        <v>BAVM 158 </v>
      </c>
      <c r="B18" s="3" t="str">
        <f t="shared" si="1"/>
        <v>I</v>
      </c>
      <c r="C18" s="13">
        <f t="shared" si="2"/>
        <v>52542.511100000003</v>
      </c>
      <c r="D18" s="4" t="str">
        <f t="shared" si="3"/>
        <v>vis</v>
      </c>
      <c r="E18" s="21">
        <f>VLOOKUP(C18,Active!C$21:E$973,3,FALSE)</f>
        <v>38623.035058315021</v>
      </c>
      <c r="F18" s="3" t="s">
        <v>68</v>
      </c>
      <c r="G18" s="4" t="str">
        <f t="shared" si="4"/>
        <v>52542.5111</v>
      </c>
      <c r="H18" s="13">
        <f t="shared" si="5"/>
        <v>38623</v>
      </c>
      <c r="I18" s="22" t="s">
        <v>146</v>
      </c>
      <c r="J18" s="23" t="s">
        <v>147</v>
      </c>
      <c r="K18" s="22">
        <v>38623</v>
      </c>
      <c r="L18" s="22" t="s">
        <v>148</v>
      </c>
      <c r="M18" s="23" t="s">
        <v>108</v>
      </c>
      <c r="N18" s="23" t="s">
        <v>126</v>
      </c>
      <c r="O18" s="24" t="s">
        <v>149</v>
      </c>
      <c r="P18" s="25" t="s">
        <v>150</v>
      </c>
    </row>
    <row r="19" spans="1:16" ht="12.75" customHeight="1" thickBot="1" x14ac:dyDescent="0.25">
      <c r="A19" s="13" t="str">
        <f t="shared" si="0"/>
        <v>IBVS 5378 </v>
      </c>
      <c r="B19" s="3" t="str">
        <f t="shared" si="1"/>
        <v>I</v>
      </c>
      <c r="C19" s="13">
        <f t="shared" si="2"/>
        <v>52611.707600000002</v>
      </c>
      <c r="D19" s="4" t="str">
        <f t="shared" si="3"/>
        <v>vis</v>
      </c>
      <c r="E19" s="21">
        <f>VLOOKUP(C19,Active!C$21:E$973,3,FALSE)</f>
        <v>38732.035448972012</v>
      </c>
      <c r="F19" s="3" t="s">
        <v>68</v>
      </c>
      <c r="G19" s="4" t="str">
        <f t="shared" si="4"/>
        <v>52611.7076</v>
      </c>
      <c r="H19" s="13">
        <f t="shared" si="5"/>
        <v>38732</v>
      </c>
      <c r="I19" s="22" t="s">
        <v>151</v>
      </c>
      <c r="J19" s="23" t="s">
        <v>152</v>
      </c>
      <c r="K19" s="22">
        <v>38732</v>
      </c>
      <c r="L19" s="22" t="s">
        <v>144</v>
      </c>
      <c r="M19" s="23" t="s">
        <v>108</v>
      </c>
      <c r="N19" s="23" t="s">
        <v>109</v>
      </c>
      <c r="O19" s="24" t="s">
        <v>153</v>
      </c>
      <c r="P19" s="25" t="s">
        <v>154</v>
      </c>
    </row>
    <row r="20" spans="1:16" ht="12.75" customHeight="1" thickBot="1" x14ac:dyDescent="0.25">
      <c r="A20" s="13" t="str">
        <f t="shared" si="0"/>
        <v>BAVM 172 </v>
      </c>
      <c r="B20" s="3" t="str">
        <f t="shared" si="1"/>
        <v>I</v>
      </c>
      <c r="C20" s="13">
        <f t="shared" si="2"/>
        <v>52619.325900000003</v>
      </c>
      <c r="D20" s="4" t="str">
        <f t="shared" si="3"/>
        <v>vis</v>
      </c>
      <c r="E20" s="21">
        <f>VLOOKUP(C20,Active!C$21:E$973,3,FALSE)</f>
        <v>38744.036022355671</v>
      </c>
      <c r="F20" s="3" t="s">
        <v>68</v>
      </c>
      <c r="G20" s="4" t="str">
        <f t="shared" si="4"/>
        <v>52619.3259</v>
      </c>
      <c r="H20" s="13">
        <f t="shared" si="5"/>
        <v>38744</v>
      </c>
      <c r="I20" s="22" t="s">
        <v>155</v>
      </c>
      <c r="J20" s="23" t="s">
        <v>156</v>
      </c>
      <c r="K20" s="22">
        <v>38744</v>
      </c>
      <c r="L20" s="22" t="s">
        <v>157</v>
      </c>
      <c r="M20" s="23" t="s">
        <v>108</v>
      </c>
      <c r="N20" s="23" t="s">
        <v>126</v>
      </c>
      <c r="O20" s="24" t="s">
        <v>149</v>
      </c>
      <c r="P20" s="25" t="s">
        <v>158</v>
      </c>
    </row>
    <row r="21" spans="1:16" ht="12.75" customHeight="1" thickBot="1" x14ac:dyDescent="0.25">
      <c r="A21" s="13" t="str">
        <f t="shared" si="0"/>
        <v> JAAVSO 41;122 </v>
      </c>
      <c r="B21" s="3" t="str">
        <f t="shared" si="1"/>
        <v>I</v>
      </c>
      <c r="C21" s="13">
        <f t="shared" si="2"/>
        <v>53027.520299999996</v>
      </c>
      <c r="D21" s="4" t="str">
        <f t="shared" si="3"/>
        <v>vis</v>
      </c>
      <c r="E21" s="21">
        <f>VLOOKUP(C21,Active!C$21:E$973,3,FALSE)</f>
        <v>39387.036016054743</v>
      </c>
      <c r="F21" s="3" t="s">
        <v>68</v>
      </c>
      <c r="G21" s="4" t="str">
        <f t="shared" si="4"/>
        <v>53027.5203</v>
      </c>
      <c r="H21" s="13">
        <f t="shared" si="5"/>
        <v>39387</v>
      </c>
      <c r="I21" s="22" t="s">
        <v>159</v>
      </c>
      <c r="J21" s="23" t="s">
        <v>160</v>
      </c>
      <c r="K21" s="22">
        <v>39387</v>
      </c>
      <c r="L21" s="22" t="s">
        <v>157</v>
      </c>
      <c r="M21" s="23" t="s">
        <v>161</v>
      </c>
      <c r="N21" s="23" t="s">
        <v>131</v>
      </c>
      <c r="O21" s="24" t="s">
        <v>153</v>
      </c>
      <c r="P21" s="24" t="s">
        <v>162</v>
      </c>
    </row>
    <row r="22" spans="1:16" ht="12.75" customHeight="1" thickBot="1" x14ac:dyDescent="0.25">
      <c r="A22" s="13" t="str">
        <f t="shared" si="0"/>
        <v> BBS 130 </v>
      </c>
      <c r="B22" s="3" t="str">
        <f t="shared" si="1"/>
        <v>I</v>
      </c>
      <c r="C22" s="13">
        <f t="shared" si="2"/>
        <v>53048.47</v>
      </c>
      <c r="D22" s="4" t="str">
        <f t="shared" si="3"/>
        <v>vis</v>
      </c>
      <c r="E22" s="21">
        <f>VLOOKUP(C22,Active!C$21:E$973,3,FALSE)</f>
        <v>39420.036608341165</v>
      </c>
      <c r="F22" s="3" t="s">
        <v>68</v>
      </c>
      <c r="G22" s="4" t="str">
        <f t="shared" si="4"/>
        <v>53048.470</v>
      </c>
      <c r="H22" s="13">
        <f t="shared" si="5"/>
        <v>39420</v>
      </c>
      <c r="I22" s="22" t="s">
        <v>163</v>
      </c>
      <c r="J22" s="23" t="s">
        <v>164</v>
      </c>
      <c r="K22" s="22">
        <v>39420</v>
      </c>
      <c r="L22" s="22" t="s">
        <v>165</v>
      </c>
      <c r="M22" s="23" t="s">
        <v>131</v>
      </c>
      <c r="N22" s="23"/>
      <c r="O22" s="24" t="s">
        <v>132</v>
      </c>
      <c r="P22" s="24" t="s">
        <v>166</v>
      </c>
    </row>
    <row r="23" spans="1:16" ht="12.75" customHeight="1" thickBot="1" x14ac:dyDescent="0.25">
      <c r="A23" s="13" t="str">
        <f t="shared" si="0"/>
        <v>BAVM 178 </v>
      </c>
      <c r="B23" s="3" t="str">
        <f t="shared" si="1"/>
        <v>I</v>
      </c>
      <c r="C23" s="13">
        <f t="shared" si="2"/>
        <v>53632.511400000003</v>
      </c>
      <c r="D23" s="4" t="str">
        <f t="shared" si="3"/>
        <v>vis</v>
      </c>
      <c r="E23" s="21">
        <f>VLOOKUP(C23,Active!C$21:E$973,3,FALSE)</f>
        <v>40340.036041258434</v>
      </c>
      <c r="F23" s="3" t="s">
        <v>68</v>
      </c>
      <c r="G23" s="4" t="str">
        <f t="shared" si="4"/>
        <v>53632.5114</v>
      </c>
      <c r="H23" s="13">
        <f t="shared" si="5"/>
        <v>40340</v>
      </c>
      <c r="I23" s="22" t="s">
        <v>167</v>
      </c>
      <c r="J23" s="23" t="s">
        <v>168</v>
      </c>
      <c r="K23" s="22">
        <v>40340</v>
      </c>
      <c r="L23" s="22" t="s">
        <v>157</v>
      </c>
      <c r="M23" s="23" t="s">
        <v>161</v>
      </c>
      <c r="N23" s="23" t="s">
        <v>126</v>
      </c>
      <c r="O23" s="24" t="s">
        <v>169</v>
      </c>
      <c r="P23" s="25" t="s">
        <v>170</v>
      </c>
    </row>
    <row r="24" spans="1:16" ht="12.75" customHeight="1" thickBot="1" x14ac:dyDescent="0.25">
      <c r="A24" s="13" t="str">
        <f t="shared" si="0"/>
        <v>IBVS 5672 </v>
      </c>
      <c r="B24" s="3" t="str">
        <f t="shared" si="1"/>
        <v>II</v>
      </c>
      <c r="C24" s="13">
        <f t="shared" si="2"/>
        <v>53716.626100000001</v>
      </c>
      <c r="D24" s="4" t="str">
        <f t="shared" si="3"/>
        <v>vis</v>
      </c>
      <c r="E24" s="21">
        <f>VLOOKUP(C24,Active!C$21:E$973,3,FALSE)</f>
        <v>40472.536025506131</v>
      </c>
      <c r="F24" s="3" t="s">
        <v>68</v>
      </c>
      <c r="G24" s="4" t="str">
        <f t="shared" si="4"/>
        <v>53716.6261</v>
      </c>
      <c r="H24" s="13">
        <f t="shared" si="5"/>
        <v>40472.5</v>
      </c>
      <c r="I24" s="22" t="s">
        <v>171</v>
      </c>
      <c r="J24" s="23" t="s">
        <v>172</v>
      </c>
      <c r="K24" s="22">
        <v>40472.5</v>
      </c>
      <c r="L24" s="22" t="s">
        <v>157</v>
      </c>
      <c r="M24" s="23" t="s">
        <v>108</v>
      </c>
      <c r="N24" s="23" t="s">
        <v>109</v>
      </c>
      <c r="O24" s="24" t="s">
        <v>173</v>
      </c>
      <c r="P24" s="25" t="s">
        <v>174</v>
      </c>
    </row>
    <row r="25" spans="1:16" ht="12.75" customHeight="1" thickBot="1" x14ac:dyDescent="0.25">
      <c r="A25" s="13" t="str">
        <f t="shared" si="0"/>
        <v>IBVS 5871 </v>
      </c>
      <c r="B25" s="3" t="str">
        <f t="shared" si="1"/>
        <v>I</v>
      </c>
      <c r="C25" s="13">
        <f t="shared" si="2"/>
        <v>54787.900900000001</v>
      </c>
      <c r="D25" s="4" t="str">
        <f t="shared" si="3"/>
        <v>vis</v>
      </c>
      <c r="E25" s="21">
        <f>VLOOKUP(C25,Active!C$21:E$973,3,FALSE)</f>
        <v>42160.040042342182</v>
      </c>
      <c r="F25" s="3" t="s">
        <v>68</v>
      </c>
      <c r="G25" s="4" t="str">
        <f t="shared" si="4"/>
        <v>54787.9009</v>
      </c>
      <c r="H25" s="13">
        <f t="shared" si="5"/>
        <v>42160</v>
      </c>
      <c r="I25" s="22" t="s">
        <v>175</v>
      </c>
      <c r="J25" s="23" t="s">
        <v>176</v>
      </c>
      <c r="K25" s="22">
        <v>42160</v>
      </c>
      <c r="L25" s="22" t="s">
        <v>177</v>
      </c>
      <c r="M25" s="23" t="s">
        <v>161</v>
      </c>
      <c r="N25" s="23" t="s">
        <v>68</v>
      </c>
      <c r="O25" s="24" t="s">
        <v>145</v>
      </c>
      <c r="P25" s="25" t="s">
        <v>178</v>
      </c>
    </row>
    <row r="26" spans="1:16" ht="12.75" customHeight="1" thickBot="1" x14ac:dyDescent="0.25">
      <c r="A26" s="13" t="str">
        <f t="shared" si="0"/>
        <v>IBVS 5960 </v>
      </c>
      <c r="B26" s="3" t="str">
        <f t="shared" si="1"/>
        <v>I</v>
      </c>
      <c r="C26" s="13">
        <f t="shared" si="2"/>
        <v>55498.909699999997</v>
      </c>
      <c r="D26" s="4" t="str">
        <f t="shared" si="3"/>
        <v>vis</v>
      </c>
      <c r="E26" s="21">
        <f>VLOOKUP(C26,Active!C$21:E$973,3,FALSE)</f>
        <v>43280.042310673125</v>
      </c>
      <c r="F26" s="3" t="s">
        <v>68</v>
      </c>
      <c r="G26" s="4" t="str">
        <f t="shared" si="4"/>
        <v>55498.9097</v>
      </c>
      <c r="H26" s="13">
        <f t="shared" si="5"/>
        <v>43280</v>
      </c>
      <c r="I26" s="22" t="s">
        <v>179</v>
      </c>
      <c r="J26" s="23" t="s">
        <v>180</v>
      </c>
      <c r="K26" s="22">
        <v>43280</v>
      </c>
      <c r="L26" s="22" t="s">
        <v>181</v>
      </c>
      <c r="M26" s="23" t="s">
        <v>161</v>
      </c>
      <c r="N26" s="23" t="s">
        <v>68</v>
      </c>
      <c r="O26" s="24" t="s">
        <v>145</v>
      </c>
      <c r="P26" s="25" t="s">
        <v>182</v>
      </c>
    </row>
    <row r="27" spans="1:16" ht="12.75" customHeight="1" thickBot="1" x14ac:dyDescent="0.25">
      <c r="A27" s="13" t="str">
        <f t="shared" si="0"/>
        <v>IBVS 6011 </v>
      </c>
      <c r="B27" s="3" t="str">
        <f t="shared" si="1"/>
        <v>I</v>
      </c>
      <c r="C27" s="13">
        <f t="shared" si="2"/>
        <v>55863.936399999999</v>
      </c>
      <c r="D27" s="4" t="str">
        <f t="shared" si="3"/>
        <v>vis</v>
      </c>
      <c r="E27" s="21">
        <f>VLOOKUP(C27,Active!C$21:E$973,3,FALSE)</f>
        <v>43855.043255811026</v>
      </c>
      <c r="F27" s="3" t="s">
        <v>68</v>
      </c>
      <c r="G27" s="4" t="str">
        <f t="shared" si="4"/>
        <v>55863.9364</v>
      </c>
      <c r="H27" s="13">
        <f t="shared" si="5"/>
        <v>43855</v>
      </c>
      <c r="I27" s="22" t="s">
        <v>183</v>
      </c>
      <c r="J27" s="23" t="s">
        <v>184</v>
      </c>
      <c r="K27" s="22">
        <v>43855</v>
      </c>
      <c r="L27" s="22" t="s">
        <v>185</v>
      </c>
      <c r="M27" s="23" t="s">
        <v>161</v>
      </c>
      <c r="N27" s="23" t="s">
        <v>68</v>
      </c>
      <c r="O27" s="24" t="s">
        <v>145</v>
      </c>
      <c r="P27" s="25" t="s">
        <v>186</v>
      </c>
    </row>
    <row r="28" spans="1:16" ht="12.75" customHeight="1" thickBot="1" x14ac:dyDescent="0.25">
      <c r="A28" s="13" t="str">
        <f t="shared" si="0"/>
        <v> VSS 1.98 </v>
      </c>
      <c r="B28" s="3" t="str">
        <f t="shared" si="1"/>
        <v>I</v>
      </c>
      <c r="C28" s="13">
        <f t="shared" si="2"/>
        <v>28423.514999999999</v>
      </c>
      <c r="D28" s="4" t="str">
        <f t="shared" si="3"/>
        <v>vis</v>
      </c>
      <c r="E28" s="21">
        <f>VLOOKUP(C28,Active!C$21:E$973,3,FALSE)</f>
        <v>630.07302765473673</v>
      </c>
      <c r="F28" s="3" t="s">
        <v>68</v>
      </c>
      <c r="G28" s="4" t="str">
        <f t="shared" si="4"/>
        <v>28423.515</v>
      </c>
      <c r="H28" s="13">
        <f t="shared" si="5"/>
        <v>630</v>
      </c>
      <c r="I28" s="22" t="s">
        <v>76</v>
      </c>
      <c r="J28" s="23" t="s">
        <v>77</v>
      </c>
      <c r="K28" s="22">
        <v>630</v>
      </c>
      <c r="L28" s="22" t="s">
        <v>78</v>
      </c>
      <c r="M28" s="23" t="s">
        <v>73</v>
      </c>
      <c r="N28" s="23"/>
      <c r="O28" s="24" t="s">
        <v>79</v>
      </c>
      <c r="P28" s="24" t="s">
        <v>80</v>
      </c>
    </row>
    <row r="29" spans="1:16" ht="12.75" customHeight="1" thickBot="1" x14ac:dyDescent="0.25">
      <c r="A29" s="13" t="str">
        <f t="shared" si="0"/>
        <v> VSS 1.98 </v>
      </c>
      <c r="B29" s="3" t="str">
        <f t="shared" si="1"/>
        <v>I</v>
      </c>
      <c r="C29" s="13">
        <f t="shared" si="2"/>
        <v>28545.358</v>
      </c>
      <c r="D29" s="4" t="str">
        <f t="shared" si="3"/>
        <v>vis</v>
      </c>
      <c r="E29" s="21">
        <f>VLOOKUP(C29,Active!C$21:E$973,3,FALSE)</f>
        <v>822.0037553479084</v>
      </c>
      <c r="F29" s="3" t="s">
        <v>68</v>
      </c>
      <c r="G29" s="4" t="str">
        <f t="shared" si="4"/>
        <v>28545.358</v>
      </c>
      <c r="H29" s="13">
        <f t="shared" si="5"/>
        <v>822</v>
      </c>
      <c r="I29" s="22" t="s">
        <v>81</v>
      </c>
      <c r="J29" s="23" t="s">
        <v>82</v>
      </c>
      <c r="K29" s="22">
        <v>822</v>
      </c>
      <c r="L29" s="22" t="s">
        <v>83</v>
      </c>
      <c r="M29" s="23" t="s">
        <v>73</v>
      </c>
      <c r="N29" s="23"/>
      <c r="O29" s="24" t="s">
        <v>79</v>
      </c>
      <c r="P29" s="24" t="s">
        <v>80</v>
      </c>
    </row>
    <row r="30" spans="1:16" ht="12.75" customHeight="1" thickBot="1" x14ac:dyDescent="0.25">
      <c r="A30" s="13" t="str">
        <f t="shared" si="0"/>
        <v> VSS 1.98 </v>
      </c>
      <c r="B30" s="3" t="str">
        <f t="shared" si="1"/>
        <v>I</v>
      </c>
      <c r="C30" s="13">
        <f t="shared" si="2"/>
        <v>28809.445</v>
      </c>
      <c r="D30" s="4" t="str">
        <f t="shared" si="3"/>
        <v>vis</v>
      </c>
      <c r="E30" s="21">
        <f>VLOOKUP(C30,Active!C$21:E$973,3,FALSE)</f>
        <v>1238.0014744151197</v>
      </c>
      <c r="F30" s="3" t="s">
        <v>68</v>
      </c>
      <c r="G30" s="4" t="str">
        <f t="shared" si="4"/>
        <v>28809.445</v>
      </c>
      <c r="H30" s="13">
        <f t="shared" si="5"/>
        <v>1238</v>
      </c>
      <c r="I30" s="22" t="s">
        <v>84</v>
      </c>
      <c r="J30" s="23" t="s">
        <v>85</v>
      </c>
      <c r="K30" s="22">
        <v>1238</v>
      </c>
      <c r="L30" s="22" t="s">
        <v>86</v>
      </c>
      <c r="M30" s="23" t="s">
        <v>73</v>
      </c>
      <c r="N30" s="23"/>
      <c r="O30" s="24" t="s">
        <v>79</v>
      </c>
      <c r="P30" s="24" t="s">
        <v>80</v>
      </c>
    </row>
    <row r="31" spans="1:16" ht="12.75" customHeight="1" thickBot="1" x14ac:dyDescent="0.25">
      <c r="A31" s="13" t="str">
        <f t="shared" si="0"/>
        <v> VSS 7.120 </v>
      </c>
      <c r="B31" s="3" t="str">
        <f t="shared" si="1"/>
        <v>I</v>
      </c>
      <c r="C31" s="13">
        <f t="shared" si="2"/>
        <v>28955.448</v>
      </c>
      <c r="D31" s="4" t="str">
        <f t="shared" si="3"/>
        <v>vis</v>
      </c>
      <c r="E31" s="21">
        <f>VLOOKUP(C31,Active!C$21:E$973,3,FALSE)</f>
        <v>1467.9897547052149</v>
      </c>
      <c r="F31" s="3" t="s">
        <v>68</v>
      </c>
      <c r="G31" s="4" t="str">
        <f t="shared" si="4"/>
        <v>28955.448</v>
      </c>
      <c r="H31" s="13">
        <f t="shared" si="5"/>
        <v>1468</v>
      </c>
      <c r="I31" s="22" t="s">
        <v>87</v>
      </c>
      <c r="J31" s="23" t="s">
        <v>88</v>
      </c>
      <c r="K31" s="22">
        <v>1468</v>
      </c>
      <c r="L31" s="22" t="s">
        <v>89</v>
      </c>
      <c r="M31" s="23" t="s">
        <v>73</v>
      </c>
      <c r="N31" s="23"/>
      <c r="O31" s="24" t="s">
        <v>74</v>
      </c>
      <c r="P31" s="24" t="s">
        <v>75</v>
      </c>
    </row>
    <row r="32" spans="1:16" ht="12.75" customHeight="1" thickBot="1" x14ac:dyDescent="0.25">
      <c r="A32" s="13" t="str">
        <f t="shared" si="0"/>
        <v> VSS 1.98 </v>
      </c>
      <c r="B32" s="3" t="str">
        <f t="shared" si="1"/>
        <v>I</v>
      </c>
      <c r="C32" s="13">
        <f t="shared" si="2"/>
        <v>29249.365000000002</v>
      </c>
      <c r="D32" s="4" t="str">
        <f t="shared" si="3"/>
        <v>vis</v>
      </c>
      <c r="E32" s="21">
        <f>VLOOKUP(C32,Active!C$21:E$973,3,FALSE)</f>
        <v>1930.976579482952</v>
      </c>
      <c r="F32" s="3" t="s">
        <v>68</v>
      </c>
      <c r="G32" s="4" t="str">
        <f t="shared" si="4"/>
        <v>29249.365</v>
      </c>
      <c r="H32" s="13">
        <f t="shared" si="5"/>
        <v>1931</v>
      </c>
      <c r="I32" s="22" t="s">
        <v>90</v>
      </c>
      <c r="J32" s="23" t="s">
        <v>91</v>
      </c>
      <c r="K32" s="22">
        <v>1931</v>
      </c>
      <c r="L32" s="22" t="s">
        <v>92</v>
      </c>
      <c r="M32" s="23" t="s">
        <v>73</v>
      </c>
      <c r="N32" s="23"/>
      <c r="O32" s="24" t="s">
        <v>79</v>
      </c>
      <c r="P32" s="24" t="s">
        <v>80</v>
      </c>
    </row>
    <row r="33" spans="1:16" ht="12.75" customHeight="1" thickBot="1" x14ac:dyDescent="0.25">
      <c r="A33" s="13" t="str">
        <f t="shared" si="0"/>
        <v> VSS 7.120 </v>
      </c>
      <c r="B33" s="3" t="str">
        <f t="shared" si="1"/>
        <v>I</v>
      </c>
      <c r="C33" s="13">
        <f t="shared" si="2"/>
        <v>30224.476999999999</v>
      </c>
      <c r="D33" s="4" t="str">
        <f t="shared" si="3"/>
        <v>vis</v>
      </c>
      <c r="E33" s="21">
        <f>VLOOKUP(C33,Active!C$21:E$973,3,FALSE)</f>
        <v>3467.0020856042911</v>
      </c>
      <c r="F33" s="3" t="s">
        <v>68</v>
      </c>
      <c r="G33" s="4" t="str">
        <f t="shared" si="4"/>
        <v>30224.477</v>
      </c>
      <c r="H33" s="13">
        <f t="shared" si="5"/>
        <v>3467</v>
      </c>
      <c r="I33" s="22" t="s">
        <v>93</v>
      </c>
      <c r="J33" s="23" t="s">
        <v>94</v>
      </c>
      <c r="K33" s="22">
        <v>3467</v>
      </c>
      <c r="L33" s="22" t="s">
        <v>86</v>
      </c>
      <c r="M33" s="23" t="s">
        <v>73</v>
      </c>
      <c r="N33" s="23"/>
      <c r="O33" s="24" t="s">
        <v>74</v>
      </c>
      <c r="P33" s="24" t="s">
        <v>75</v>
      </c>
    </row>
    <row r="34" spans="1:16" ht="12.75" customHeight="1" thickBot="1" x14ac:dyDescent="0.25">
      <c r="A34" s="13" t="str">
        <f t="shared" si="0"/>
        <v> VSS 1.98 </v>
      </c>
      <c r="B34" s="3" t="str">
        <f t="shared" si="1"/>
        <v>I</v>
      </c>
      <c r="C34" s="13">
        <f t="shared" si="2"/>
        <v>30372.352999999999</v>
      </c>
      <c r="D34" s="4" t="str">
        <f t="shared" si="3"/>
        <v>vis</v>
      </c>
      <c r="E34" s="21">
        <f>VLOOKUP(C34,Active!C$21:E$973,3,FALSE)</f>
        <v>3699.9407713585429</v>
      </c>
      <c r="F34" s="3" t="s">
        <v>68</v>
      </c>
      <c r="G34" s="4" t="str">
        <f t="shared" si="4"/>
        <v>30372.353</v>
      </c>
      <c r="H34" s="13">
        <f t="shared" si="5"/>
        <v>3700</v>
      </c>
      <c r="I34" s="22" t="s">
        <v>95</v>
      </c>
      <c r="J34" s="23" t="s">
        <v>96</v>
      </c>
      <c r="K34" s="22">
        <v>3700</v>
      </c>
      <c r="L34" s="22" t="s">
        <v>97</v>
      </c>
      <c r="M34" s="23" t="s">
        <v>73</v>
      </c>
      <c r="N34" s="23"/>
      <c r="O34" s="24" t="s">
        <v>79</v>
      </c>
      <c r="P34" s="24" t="s">
        <v>80</v>
      </c>
    </row>
    <row r="35" spans="1:16" ht="12.75" customHeight="1" thickBot="1" x14ac:dyDescent="0.25">
      <c r="A35" s="13" t="str">
        <f t="shared" si="0"/>
        <v> VSS 7.120 </v>
      </c>
      <c r="B35" s="3" t="str">
        <f t="shared" si="1"/>
        <v>I</v>
      </c>
      <c r="C35" s="13">
        <f t="shared" si="2"/>
        <v>32093.41</v>
      </c>
      <c r="D35" s="4" t="str">
        <f t="shared" si="3"/>
        <v>vis</v>
      </c>
      <c r="E35" s="21">
        <f>VLOOKUP(C35,Active!C$21:E$973,3,FALSE)</f>
        <v>6411.0010900590423</v>
      </c>
      <c r="F35" s="3" t="s">
        <v>68</v>
      </c>
      <c r="G35" s="4" t="str">
        <f t="shared" si="4"/>
        <v>32093.410</v>
      </c>
      <c r="H35" s="13">
        <f t="shared" si="5"/>
        <v>6411</v>
      </c>
      <c r="I35" s="22" t="s">
        <v>98</v>
      </c>
      <c r="J35" s="23" t="s">
        <v>99</v>
      </c>
      <c r="K35" s="22">
        <v>6411</v>
      </c>
      <c r="L35" s="22" t="s">
        <v>86</v>
      </c>
      <c r="M35" s="23" t="s">
        <v>73</v>
      </c>
      <c r="N35" s="23"/>
      <c r="O35" s="24" t="s">
        <v>74</v>
      </c>
      <c r="P35" s="24" t="s">
        <v>75</v>
      </c>
    </row>
    <row r="36" spans="1:16" ht="12.75" customHeight="1" thickBot="1" x14ac:dyDescent="0.25">
      <c r="A36" s="13" t="str">
        <f t="shared" si="0"/>
        <v> VSS 7.120 </v>
      </c>
      <c r="B36" s="3" t="str">
        <f t="shared" si="1"/>
        <v>I</v>
      </c>
      <c r="C36" s="13">
        <f t="shared" si="2"/>
        <v>36489.586000000003</v>
      </c>
      <c r="D36" s="4" t="str">
        <f t="shared" si="3"/>
        <v>vis</v>
      </c>
      <c r="E36" s="21">
        <f>VLOOKUP(C36,Active!C$21:E$973,3,FALSE)</f>
        <v>13335.988645743422</v>
      </c>
      <c r="F36" s="3" t="s">
        <v>68</v>
      </c>
      <c r="G36" s="4" t="str">
        <f t="shared" si="4"/>
        <v>36489.586</v>
      </c>
      <c r="H36" s="13">
        <f t="shared" si="5"/>
        <v>13336</v>
      </c>
      <c r="I36" s="22" t="s">
        <v>100</v>
      </c>
      <c r="J36" s="23" t="s">
        <v>101</v>
      </c>
      <c r="K36" s="22">
        <v>13336</v>
      </c>
      <c r="L36" s="22" t="s">
        <v>89</v>
      </c>
      <c r="M36" s="23" t="s">
        <v>73</v>
      </c>
      <c r="N36" s="23"/>
      <c r="O36" s="24" t="s">
        <v>74</v>
      </c>
      <c r="P36" s="24" t="s">
        <v>75</v>
      </c>
    </row>
    <row r="37" spans="1:16" ht="12.75" customHeight="1" thickBot="1" x14ac:dyDescent="0.25">
      <c r="A37" s="13" t="str">
        <f t="shared" si="0"/>
        <v> VSS 7.120 </v>
      </c>
      <c r="B37" s="3" t="str">
        <f t="shared" si="1"/>
        <v>I</v>
      </c>
      <c r="C37" s="13">
        <f t="shared" si="2"/>
        <v>36498.495000000003</v>
      </c>
      <c r="D37" s="4" t="str">
        <f t="shared" si="3"/>
        <v>vis</v>
      </c>
      <c r="E37" s="21">
        <f>VLOOKUP(C37,Active!C$21:E$973,3,FALSE)</f>
        <v>13350.022368263537</v>
      </c>
      <c r="F37" s="3" t="s">
        <v>68</v>
      </c>
      <c r="G37" s="4" t="str">
        <f t="shared" si="4"/>
        <v>36498.495</v>
      </c>
      <c r="H37" s="13">
        <f t="shared" si="5"/>
        <v>13350</v>
      </c>
      <c r="I37" s="22" t="s">
        <v>102</v>
      </c>
      <c r="J37" s="23" t="s">
        <v>103</v>
      </c>
      <c r="K37" s="22">
        <v>13350</v>
      </c>
      <c r="L37" s="22" t="s">
        <v>104</v>
      </c>
      <c r="M37" s="23" t="s">
        <v>73</v>
      </c>
      <c r="N37" s="23"/>
      <c r="O37" s="24" t="s">
        <v>74</v>
      </c>
      <c r="P37" s="24" t="s">
        <v>75</v>
      </c>
    </row>
    <row r="38" spans="1:16" ht="12.75" customHeight="1" thickBot="1" x14ac:dyDescent="0.25">
      <c r="A38" s="13" t="str">
        <f t="shared" si="0"/>
        <v>IBVS 4516 </v>
      </c>
      <c r="B38" s="3" t="str">
        <f t="shared" si="1"/>
        <v>I</v>
      </c>
      <c r="C38" s="13">
        <f t="shared" si="2"/>
        <v>50097.783199999998</v>
      </c>
      <c r="D38" s="4" t="str">
        <f t="shared" si="3"/>
        <v>vis</v>
      </c>
      <c r="E38" s="21">
        <f>VLOOKUP(C38,Active!C$21:E$973,3,FALSE)</f>
        <v>34772.026753703365</v>
      </c>
      <c r="F38" s="3" t="s">
        <v>68</v>
      </c>
      <c r="G38" s="4" t="str">
        <f t="shared" si="4"/>
        <v>50097.7832</v>
      </c>
      <c r="H38" s="13">
        <f t="shared" si="5"/>
        <v>34772</v>
      </c>
      <c r="I38" s="22" t="s">
        <v>112</v>
      </c>
      <c r="J38" s="23" t="s">
        <v>113</v>
      </c>
      <c r="K38" s="22">
        <v>34772</v>
      </c>
      <c r="L38" s="22" t="s">
        <v>114</v>
      </c>
      <c r="M38" s="23" t="s">
        <v>108</v>
      </c>
      <c r="N38" s="23" t="s">
        <v>109</v>
      </c>
      <c r="O38" s="24" t="s">
        <v>115</v>
      </c>
      <c r="P38" s="25" t="s">
        <v>116</v>
      </c>
    </row>
    <row r="39" spans="1:16" ht="12.75" customHeight="1" thickBot="1" x14ac:dyDescent="0.25">
      <c r="A39" s="13" t="str">
        <f t="shared" si="0"/>
        <v> BBS 126 </v>
      </c>
      <c r="B39" s="3" t="str">
        <f t="shared" si="1"/>
        <v>I</v>
      </c>
      <c r="C39" s="13">
        <f t="shared" si="2"/>
        <v>52193.351999999999</v>
      </c>
      <c r="D39" s="4" t="str">
        <f t="shared" si="3"/>
        <v>vis</v>
      </c>
      <c r="E39" s="21">
        <f>VLOOKUP(C39,Active!C$21:E$973,3,FALSE)</f>
        <v>38073.029229964653</v>
      </c>
      <c r="F39" s="3" t="s">
        <v>68</v>
      </c>
      <c r="G39" s="4" t="str">
        <f t="shared" si="4"/>
        <v>52193.3520</v>
      </c>
      <c r="H39" s="13">
        <f t="shared" si="5"/>
        <v>38073</v>
      </c>
      <c r="I39" s="22" t="s">
        <v>137</v>
      </c>
      <c r="J39" s="23" t="s">
        <v>138</v>
      </c>
      <c r="K39" s="22">
        <v>38073</v>
      </c>
      <c r="L39" s="22" t="s">
        <v>139</v>
      </c>
      <c r="M39" s="23" t="s">
        <v>108</v>
      </c>
      <c r="N39" s="23" t="s">
        <v>109</v>
      </c>
      <c r="O39" s="24" t="s">
        <v>140</v>
      </c>
      <c r="P39" s="24" t="s">
        <v>141</v>
      </c>
    </row>
    <row r="40" spans="1:16" ht="12.75" customHeight="1" thickBot="1" x14ac:dyDescent="0.25">
      <c r="A40" s="13" t="str">
        <f t="shared" si="0"/>
        <v> BBS 126 </v>
      </c>
      <c r="B40" s="3" t="str">
        <f t="shared" si="1"/>
        <v>I</v>
      </c>
      <c r="C40" s="13">
        <f t="shared" si="2"/>
        <v>52196.530100000004</v>
      </c>
      <c r="D40" s="4" t="str">
        <f t="shared" si="3"/>
        <v>vis</v>
      </c>
      <c r="E40" s="21">
        <f>VLOOKUP(C40,Active!C$21:E$973,3,FALSE)</f>
        <v>38078.035467874775</v>
      </c>
      <c r="F40" s="3" t="s">
        <v>68</v>
      </c>
      <c r="G40" s="4" t="str">
        <f t="shared" si="4"/>
        <v>52196.5301</v>
      </c>
      <c r="H40" s="13">
        <f t="shared" si="5"/>
        <v>38078</v>
      </c>
      <c r="I40" s="22" t="s">
        <v>142</v>
      </c>
      <c r="J40" s="23" t="s">
        <v>143</v>
      </c>
      <c r="K40" s="22">
        <v>38078</v>
      </c>
      <c r="L40" s="22" t="s">
        <v>144</v>
      </c>
      <c r="M40" s="23" t="s">
        <v>108</v>
      </c>
      <c r="N40" s="23" t="s">
        <v>109</v>
      </c>
      <c r="O40" s="24" t="s">
        <v>145</v>
      </c>
      <c r="P40" s="24" t="s">
        <v>141</v>
      </c>
    </row>
    <row r="41" spans="1:16" x14ac:dyDescent="0.2">
      <c r="B41" s="3"/>
      <c r="F41" s="3"/>
    </row>
    <row r="42" spans="1:16" x14ac:dyDescent="0.2">
      <c r="B42" s="3"/>
      <c r="F42" s="3"/>
    </row>
    <row r="43" spans="1:16" x14ac:dyDescent="0.2">
      <c r="B43" s="3"/>
      <c r="F43" s="3"/>
    </row>
    <row r="44" spans="1:16" x14ac:dyDescent="0.2">
      <c r="B44" s="3"/>
      <c r="F44" s="3"/>
    </row>
    <row r="45" spans="1:16" x14ac:dyDescent="0.2">
      <c r="B45" s="3"/>
      <c r="F45" s="3"/>
    </row>
    <row r="46" spans="1:16" x14ac:dyDescent="0.2">
      <c r="B46" s="3"/>
      <c r="F46" s="3"/>
    </row>
    <row r="47" spans="1:16" x14ac:dyDescent="0.2">
      <c r="B47" s="3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</sheetData>
  <phoneticPr fontId="7" type="noConversion"/>
  <hyperlinks>
    <hyperlink ref="P38" r:id="rId1" display="http://www.konkoly.hu/cgi-bin/IBVS?4516"/>
    <hyperlink ref="P13" r:id="rId2" display="http://www.konkoly.hu/cgi-bin/IBVS?4516"/>
    <hyperlink ref="P14" r:id="rId3" display="http://www.konkoly.hu/cgi-bin/IBVS?4516"/>
    <hyperlink ref="P15" r:id="rId4" display="http://www.bav-astro.de/sfs/BAVM_link.php?BAVMnr=118"/>
    <hyperlink ref="P17" r:id="rId5" display="http://www.bav-astro.de/sfs/BAVM_link.php?BAVMnr=118"/>
    <hyperlink ref="P18" r:id="rId6" display="http://www.bav-astro.de/sfs/BAVM_link.php?BAVMnr=158"/>
    <hyperlink ref="P19" r:id="rId7" display="http://www.konkoly.hu/cgi-bin/IBVS?5378"/>
    <hyperlink ref="P20" r:id="rId8" display="http://www.bav-astro.de/sfs/BAVM_link.php?BAVMnr=172"/>
    <hyperlink ref="P23" r:id="rId9" display="http://www.bav-astro.de/sfs/BAVM_link.php?BAVMnr=178"/>
    <hyperlink ref="P24" r:id="rId10" display="http://www.konkoly.hu/cgi-bin/IBVS?5672"/>
    <hyperlink ref="P25" r:id="rId11" display="http://www.konkoly.hu/cgi-bin/IBVS?5871"/>
    <hyperlink ref="P26" r:id="rId12" display="http://www.konkoly.hu/cgi-bin/IBVS?5960"/>
    <hyperlink ref="P27" r:id="rId13" display="http://www.konkoly.hu/cgi-bin/IBVS?601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2024-03-03T04:18:02Z</dcterms:modified>
</cp:coreProperties>
</file>