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6D24EB6-A2D4-4B54-85CE-26609E2C5C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Q21" i="1"/>
  <c r="C21" i="1"/>
  <c r="A21" i="1"/>
  <c r="E22" i="1"/>
  <c r="F22" i="1" s="1"/>
  <c r="G22" i="1" s="1"/>
  <c r="K22" i="1" s="1"/>
  <c r="Q22" i="1"/>
  <c r="E24" i="1"/>
  <c r="F24" i="1" s="1"/>
  <c r="G24" i="1" s="1"/>
  <c r="K24" i="1" s="1"/>
  <c r="Q24" i="1"/>
  <c r="E23" i="1"/>
  <c r="F23" i="1" s="1"/>
  <c r="G23" i="1" s="1"/>
  <c r="I23" i="1" s="1"/>
  <c r="Q23" i="1"/>
  <c r="F15" i="1"/>
  <c r="F16" i="1" s="1"/>
  <c r="C17" i="1"/>
  <c r="C12" i="1"/>
  <c r="C11" i="1"/>
  <c r="O21" i="1" l="1"/>
  <c r="O24" i="1"/>
  <c r="O22" i="1"/>
  <c r="C16" i="1"/>
  <c r="D18" i="1" s="1"/>
  <c r="C15" i="1"/>
  <c r="O23" i="1"/>
  <c r="F17" i="1" l="1"/>
  <c r="F18" i="1" s="1"/>
  <c r="C18" i="1"/>
</calcChain>
</file>

<file path=xl/sharedStrings.xml><?xml version="1.0" encoding="utf-8"?>
<sst xmlns="http://schemas.openxmlformats.org/spreadsheetml/2006/main" count="59" uniqueCount="55">
  <si>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</si>
  <si>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</si>
  <si>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</si>
  <si>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</si>
  <si>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</si>
  <si>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</si>
  <si>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</si>
  <si>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</si>
  <si>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</si>
  <si>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</si>
  <si>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</si>
  <si>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</si>
  <si>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</si>
  <si>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</si>
  <si>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</si>
  <si>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</si>
  <si>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</si>
  <si>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</si>
  <si>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</si>
  <si>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</si>
  <si>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</si>
  <si>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</si>
  <si>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</si>
  <si>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</si>
  <si>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</si>
  <si>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</si>
  <si>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</si>
  <si>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</si>
  <si>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</si>
  <si>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</si>
  <si>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</si>
  <si>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</si>
  <si>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</si>
  <si>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</si>
  <si>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</si>
  <si>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</si>
  <si>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</si>
  <si>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</si>
  <si>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</si>
  <si>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</si>
  <si>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</si>
  <si>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</si>
  <si>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</si>
  <si>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IQ Per</t>
  </si>
  <si>
    <t>G3331-1175</t>
  </si>
  <si>
    <t>IQ Per (p)</t>
  </si>
  <si>
    <t>EA/DM</t>
  </si>
  <si>
    <t>F21</t>
  </si>
  <si>
    <t>G21</t>
  </si>
  <si>
    <t>JAVSO, 49, 108</t>
  </si>
  <si>
    <t>I</t>
  </si>
  <si>
    <t>JBAV, 63</t>
  </si>
  <si>
    <t>II</t>
  </si>
  <si>
    <t>??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</si>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</sst>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165" fontId="5" fillId="0" borderId="1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167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IQ Per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</c:v>
                </c:pt>
                <c:pt idx="2">
                  <c:v>8527</c:v>
                </c:pt>
                <c:pt idx="3">
                  <c:v>8676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</c:v>
                </c:pt>
                <c:pt idx="2">
                  <c:v>8527</c:v>
                </c:pt>
                <c:pt idx="3">
                  <c:v>8676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-5.5884344983496703E-3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</c:v>
                </c:pt>
                <c:pt idx="2">
                  <c:v>8527</c:v>
                </c:pt>
                <c:pt idx="3">
                  <c:v>8676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</c:v>
                </c:pt>
                <c:pt idx="2">
                  <c:v>8527</c:v>
                </c:pt>
                <c:pt idx="3">
                  <c:v>8676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-1.0342699999455363E-2</c:v>
                </c:pt>
                <c:pt idx="3">
                  <c:v>-1.2987600006454159E-2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</c:v>
                </c:pt>
                <c:pt idx="2">
                  <c:v>8527</c:v>
                </c:pt>
                <c:pt idx="3">
                  <c:v>8676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</c:v>
                </c:pt>
                <c:pt idx="2">
                  <c:v>8527</c:v>
                </c:pt>
                <c:pt idx="3">
                  <c:v>8676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</c:v>
                </c:pt>
                <c:pt idx="2">
                  <c:v>8527</c:v>
                </c:pt>
                <c:pt idx="3">
                  <c:v>8676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</c:v>
                </c:pt>
                <c:pt idx="2">
                  <c:v>8527</c:v>
                </c:pt>
                <c:pt idx="3">
                  <c:v>8676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5.6209599441118911E-5</c:v>
                </c:pt>
                <c:pt idx="1">
                  <c:v>-9.602058808470107E-3</c:v>
                </c:pt>
                <c:pt idx="2">
                  <c:v>-9.602058808470107E-3</c:v>
                </c:pt>
                <c:pt idx="3">
                  <c:v>-9.7708264867600973E-3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</c:v>
                </c:pt>
                <c:pt idx="2">
                  <c:v>8527</c:v>
                </c:pt>
                <c:pt idx="3">
                  <c:v>8676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IQ Per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</c:v>
                </c:pt>
                <c:pt idx="2">
                  <c:v>8527</c:v>
                </c:pt>
                <c:pt idx="3">
                  <c:v>8676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76-48D4-A16D-456803823B4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</c:v>
                </c:pt>
                <c:pt idx="2">
                  <c:v>8527</c:v>
                </c:pt>
                <c:pt idx="3">
                  <c:v>8676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-5.5884344983496703E-3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76-48D4-A16D-456803823B4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</c:v>
                </c:pt>
                <c:pt idx="2">
                  <c:v>8527</c:v>
                </c:pt>
                <c:pt idx="3">
                  <c:v>8676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76-48D4-A16D-456803823B4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</c:v>
                </c:pt>
                <c:pt idx="2">
                  <c:v>8527</c:v>
                </c:pt>
                <c:pt idx="3">
                  <c:v>8676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-1.0342699999455363E-2</c:v>
                </c:pt>
                <c:pt idx="3">
                  <c:v>-1.2987600006454159E-2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76-48D4-A16D-456803823B4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</c:v>
                </c:pt>
                <c:pt idx="2">
                  <c:v>8527</c:v>
                </c:pt>
                <c:pt idx="3">
                  <c:v>8676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76-48D4-A16D-456803823B4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</c:v>
                </c:pt>
                <c:pt idx="2">
                  <c:v>8527</c:v>
                </c:pt>
                <c:pt idx="3">
                  <c:v>8676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76-48D4-A16D-456803823B4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</c:v>
                </c:pt>
                <c:pt idx="2">
                  <c:v>8527</c:v>
                </c:pt>
                <c:pt idx="3">
                  <c:v>8676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76-48D4-A16D-456803823B4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</c:v>
                </c:pt>
                <c:pt idx="2">
                  <c:v>8527</c:v>
                </c:pt>
                <c:pt idx="3">
                  <c:v>8676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5.6209599441118911E-5</c:v>
                </c:pt>
                <c:pt idx="1">
                  <c:v>-9.602058808470107E-3</c:v>
                </c:pt>
                <c:pt idx="2">
                  <c:v>-9.602058808470107E-3</c:v>
                </c:pt>
                <c:pt idx="3">
                  <c:v>-9.7708264867600973E-3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76-48D4-A16D-456803823B4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8527</c:v>
                </c:pt>
                <c:pt idx="2">
                  <c:v>8527</c:v>
                </c:pt>
                <c:pt idx="3">
                  <c:v>8676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076-48D4-A16D-456803823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18</xdr:row>
      <xdr:rowOff>85725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171450</xdr:colOff>
      <xdr:row>0</xdr:row>
      <xdr:rowOff>0</xdr:rowOff>
    </xdr:from>
    <xdr:to>
      <xdr:col>26</xdr:col>
      <xdr:colOff>390525</xdr:colOff>
      <xdr:row>18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62248C-BFFA-4192-8849-D71BCE9E3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6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7" t="s">
        <v>43</v>
      </c>
      <c r="G1" s="8">
        <v>0</v>
      </c>
      <c r="H1" s="9">
        <v>1</v>
      </c>
      <c r="I1" s="4" t="s">
        <v>44</v>
      </c>
      <c r="J1" s="10" t="s">
        <v>45</v>
      </c>
      <c r="K1" s="3">
        <v>3.5945</v>
      </c>
      <c r="L1" s="5">
        <v>48.090499999999999</v>
      </c>
      <c r="M1" s="11">
        <v>59157.762754265503</v>
      </c>
      <c r="N1" s="11">
        <v>1.74356894575787</v>
      </c>
      <c r="O1" s="6" t="s">
        <v>46</v>
      </c>
    </row>
    <row r="2" spans="1:15" s="14" customFormat="1" ht="12.95" customHeight="1" x14ac:dyDescent="0.2">
      <c r="A2" s="14" t="s">
        <v>23</v>
      </c>
      <c r="B2" s="14" t="s">
        <v>46</v>
      </c>
      <c r="C2" s="15"/>
      <c r="D2" s="16"/>
    </row>
    <row r="3" spans="1:15" s="14" customFormat="1" ht="12.95" customHeight="1" thickBot="1" x14ac:dyDescent="0.25"/>
    <row r="4" spans="1:15" s="14" customFormat="1" ht="12.95" customHeight="1" thickTop="1" thickBot="1" x14ac:dyDescent="0.25">
      <c r="A4" s="17" t="s">
        <v>0</v>
      </c>
      <c r="C4" s="18" t="s">
        <v>37</v>
      </c>
      <c r="D4" s="19" t="s">
        <v>37</v>
      </c>
    </row>
    <row r="5" spans="1:15" s="14" customFormat="1" ht="12.95" customHeight="1" thickTop="1" x14ac:dyDescent="0.2">
      <c r="A5" s="20" t="s">
        <v>28</v>
      </c>
      <c r="C5" s="21">
        <v>-9.5</v>
      </c>
      <c r="D5" s="14" t="s">
        <v>29</v>
      </c>
    </row>
    <row r="6" spans="1:15" s="14" customFormat="1" ht="12.95" customHeight="1" x14ac:dyDescent="0.2">
      <c r="A6" s="17" t="s">
        <v>1</v>
      </c>
    </row>
    <row r="7" spans="1:15" s="14" customFormat="1" ht="12.95" customHeight="1" x14ac:dyDescent="0.2">
      <c r="A7" s="14" t="s">
        <v>2</v>
      </c>
      <c r="C7" s="47">
        <v>44290.346100000002</v>
      </c>
      <c r="D7" s="23" t="s">
        <v>54</v>
      </c>
    </row>
    <row r="8" spans="1:15" s="14" customFormat="1" ht="12.95" customHeight="1" x14ac:dyDescent="0.2">
      <c r="A8" s="14" t="s">
        <v>3</v>
      </c>
      <c r="C8" s="47">
        <v>1.7435700999999999</v>
      </c>
      <c r="D8" s="23" t="s">
        <v>54</v>
      </c>
    </row>
    <row r="9" spans="1:15" s="14" customFormat="1" ht="12.95" customHeight="1" x14ac:dyDescent="0.2">
      <c r="A9" s="24" t="s">
        <v>32</v>
      </c>
      <c r="B9" s="25">
        <v>21</v>
      </c>
      <c r="C9" s="26" t="s">
        <v>47</v>
      </c>
      <c r="D9" s="27" t="s">
        <v>48</v>
      </c>
    </row>
    <row r="10" spans="1:15" s="14" customFormat="1" ht="12.95" customHeight="1" thickBot="1" x14ac:dyDescent="0.25">
      <c r="C10" s="28" t="s">
        <v>19</v>
      </c>
      <c r="D10" s="28" t="s">
        <v>20</v>
      </c>
    </row>
    <row r="11" spans="1:15" s="14" customFormat="1" ht="12.95" customHeight="1" x14ac:dyDescent="0.2">
      <c r="A11" s="14" t="s">
        <v>15</v>
      </c>
      <c r="C11" s="27">
        <f ca="1">INTERCEPT(INDIRECT($D$9):G992,INDIRECT($C$9):F992)</f>
        <v>5.6209599441118911E-5</v>
      </c>
      <c r="D11" s="16"/>
    </row>
    <row r="12" spans="1:15" s="14" customFormat="1" ht="12.95" customHeight="1" x14ac:dyDescent="0.2">
      <c r="A12" s="14" t="s">
        <v>16</v>
      </c>
      <c r="C12" s="27">
        <f ca="1">SLOPE(INDIRECT($D$9):G992,INDIRECT($C$9):F992)</f>
        <v>-1.1326689818120352E-6</v>
      </c>
      <c r="D12" s="16"/>
    </row>
    <row r="13" spans="1:15" s="14" customFormat="1" ht="12.95" customHeight="1" x14ac:dyDescent="0.2">
      <c r="A13" s="14" t="s">
        <v>18</v>
      </c>
      <c r="C13" s="16" t="s">
        <v>13</v>
      </c>
    </row>
    <row r="14" spans="1:15" s="14" customFormat="1" ht="12.95" customHeight="1" x14ac:dyDescent="0.2">
      <c r="E14" s="29" t="s">
        <v>34</v>
      </c>
      <c r="F14" s="30">
        <v>1</v>
      </c>
    </row>
    <row r="15" spans="1:15" s="14" customFormat="1" ht="12.95" customHeight="1" x14ac:dyDescent="0.2">
      <c r="A15" s="31" t="s">
        <v>17</v>
      </c>
      <c r="C15" s="32">
        <f ca="1">(C7+C11)+(C8+C12)*INT(MAX(F21:F3533))</f>
        <v>59417.550516773517</v>
      </c>
      <c r="E15" s="29" t="s">
        <v>30</v>
      </c>
      <c r="F15" s="33">
        <f ca="1">NOW()+15018.5+$C$5/24</f>
        <v>60372.732188194444</v>
      </c>
    </row>
    <row r="16" spans="1:15" s="14" customFormat="1" ht="12.95" customHeight="1" x14ac:dyDescent="0.2">
      <c r="A16" s="17" t="s">
        <v>4</v>
      </c>
      <c r="C16" s="33">
        <f ca="1">+C8+C12</f>
        <v>1.7435689673310182</v>
      </c>
      <c r="E16" s="29" t="s">
        <v>35</v>
      </c>
      <c r="F16" s="34">
        <f ca="1">ROUND(2*(F15-$C$7)/$C$8,0)/2+F14</f>
        <v>9225</v>
      </c>
    </row>
    <row r="17" spans="1:21" s="14" customFormat="1" ht="12.95" customHeight="1" thickBot="1" x14ac:dyDescent="0.25">
      <c r="A17" s="29" t="s">
        <v>27</v>
      </c>
      <c r="C17" s="14">
        <f>COUNT(C21:C2191)</f>
        <v>4</v>
      </c>
      <c r="E17" s="29" t="s">
        <v>36</v>
      </c>
      <c r="F17" s="27">
        <f ca="1">ROUND(2*(F15-$C$15)/$C$16,0)/2+F14</f>
        <v>549</v>
      </c>
    </row>
    <row r="18" spans="1:21" s="14" customFormat="1" ht="12.95" customHeight="1" thickTop="1" thickBot="1" x14ac:dyDescent="0.25">
      <c r="A18" s="17" t="s">
        <v>5</v>
      </c>
      <c r="C18" s="35">
        <f ca="1">+C15</f>
        <v>59417.550516773517</v>
      </c>
      <c r="D18" s="36">
        <f ca="1">+C16</f>
        <v>1.7435689673310182</v>
      </c>
      <c r="E18" s="29" t="s">
        <v>31</v>
      </c>
      <c r="F18" s="37">
        <f ca="1">+$C$15+$C$16*F17-15018.5-$C$5/24</f>
        <v>45356.665713171584</v>
      </c>
    </row>
    <row r="19" spans="1:21" s="14" customFormat="1" ht="12.95" customHeight="1" thickTop="1" x14ac:dyDescent="0.2">
      <c r="F19" s="38" t="s">
        <v>42</v>
      </c>
    </row>
    <row r="20" spans="1:21" s="14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9" t="s">
        <v>38</v>
      </c>
      <c r="I20" s="39" t="s">
        <v>39</v>
      </c>
      <c r="J20" s="39" t="s">
        <v>40</v>
      </c>
      <c r="K20" s="39" t="s">
        <v>41</v>
      </c>
      <c r="L20" s="39" t="s">
        <v>24</v>
      </c>
      <c r="M20" s="39" t="s">
        <v>25</v>
      </c>
      <c r="N20" s="39" t="s">
        <v>26</v>
      </c>
      <c r="O20" s="39" t="s">
        <v>22</v>
      </c>
      <c r="P20" s="40" t="s">
        <v>21</v>
      </c>
      <c r="Q20" s="28" t="s">
        <v>14</v>
      </c>
      <c r="U20" s="41" t="s">
        <v>33</v>
      </c>
    </row>
    <row r="21" spans="1:21" s="14" customFormat="1" ht="12.95" customHeight="1" x14ac:dyDescent="0.2">
      <c r="A21" s="14" t="str">
        <f>$D$7</f>
        <v>VSX</v>
      </c>
      <c r="C21" s="22">
        <f>$C$7</f>
        <v>44290.346100000002</v>
      </c>
      <c r="D21" s="22"/>
      <c r="E21" s="14">
        <f>+(C21-C$7)/C$8</f>
        <v>0</v>
      </c>
      <c r="F21" s="14">
        <f>ROUND(2*E21,0)/2</f>
        <v>0</v>
      </c>
      <c r="G21" s="14">
        <f>+C21-(C$7+F21*C$8)</f>
        <v>0</v>
      </c>
      <c r="H21" s="14">
        <f>+G21</f>
        <v>0</v>
      </c>
      <c r="O21" s="14">
        <f ca="1">+C$11+C$12*$F21</f>
        <v>5.6209599441118911E-5</v>
      </c>
      <c r="Q21" s="42">
        <f>+C21-15018.5</f>
        <v>29271.846100000002</v>
      </c>
    </row>
    <row r="22" spans="1:21" s="14" customFormat="1" ht="12.95" customHeight="1" x14ac:dyDescent="0.2">
      <c r="A22" s="12" t="s">
        <v>49</v>
      </c>
      <c r="B22" s="13" t="s">
        <v>50</v>
      </c>
      <c r="C22" s="45">
        <v>59157.758000000002</v>
      </c>
      <c r="D22" s="46">
        <v>2.0000000000000001E-4</v>
      </c>
      <c r="E22" s="14">
        <f>+(C22-C$7)/C$8</f>
        <v>8526.9940680905238</v>
      </c>
      <c r="F22" s="14">
        <f>ROUND(2*E22,0)/2</f>
        <v>8527</v>
      </c>
      <c r="G22" s="14">
        <f>+C22-(C$7+F22*C$8)</f>
        <v>-1.0342699999455363E-2</v>
      </c>
      <c r="K22" s="14">
        <f>+G22</f>
        <v>-1.0342699999455363E-2</v>
      </c>
      <c r="O22" s="14">
        <f ca="1">+C$11+C$12*$F22</f>
        <v>-9.602058808470107E-3</v>
      </c>
      <c r="Q22" s="42">
        <f>+C22-15018.5</f>
        <v>44139.258000000002</v>
      </c>
    </row>
    <row r="23" spans="1:21" s="14" customFormat="1" ht="12.95" customHeight="1" x14ac:dyDescent="0.2">
      <c r="A23" s="44" t="s">
        <v>53</v>
      </c>
      <c r="C23" s="22">
        <v>59157.762754265503</v>
      </c>
      <c r="D23" s="22"/>
      <c r="E23" s="14">
        <f>+(C23-C$7)/C$8</f>
        <v>8526.9967948323392</v>
      </c>
      <c r="F23" s="14">
        <f>ROUND(2*E23,0)/2</f>
        <v>8527</v>
      </c>
      <c r="G23" s="14">
        <f>+C23-(C$7+F23*C$8)</f>
        <v>-5.5884344983496703E-3</v>
      </c>
      <c r="I23" s="14">
        <f>+G23</f>
        <v>-5.5884344983496703E-3</v>
      </c>
      <c r="O23" s="14">
        <f ca="1">+C$11+C$12*$F23</f>
        <v>-9.602058808470107E-3</v>
      </c>
      <c r="Q23" s="42">
        <f>+C23-15018.5</f>
        <v>44139.262754265503</v>
      </c>
    </row>
    <row r="24" spans="1:21" s="14" customFormat="1" ht="12.95" customHeight="1" x14ac:dyDescent="0.2">
      <c r="A24" s="12" t="s">
        <v>51</v>
      </c>
      <c r="B24" s="13" t="s">
        <v>52</v>
      </c>
      <c r="C24" s="45">
        <v>59417.547299999998</v>
      </c>
      <c r="D24" s="46">
        <v>4.0000000000000002E-4</v>
      </c>
      <c r="E24" s="14">
        <f>+(C24-C$7)/C$8</f>
        <v>8675.9925511454894</v>
      </c>
      <c r="F24" s="14">
        <f>ROUND(2*E24,0)/2</f>
        <v>8676</v>
      </c>
      <c r="G24" s="14">
        <f>+C24-(C$7+F24*C$8)</f>
        <v>-1.2987600006454159E-2</v>
      </c>
      <c r="K24" s="14">
        <f>+G24</f>
        <v>-1.2987600006454159E-2</v>
      </c>
      <c r="O24" s="14">
        <f ca="1">+C$11+C$12*$F24</f>
        <v>-9.7708264867600973E-3</v>
      </c>
      <c r="Q24" s="42">
        <f>+C24-15018.5</f>
        <v>44399.047299999998</v>
      </c>
    </row>
    <row r="25" spans="1:21" s="14" customFormat="1" ht="12.95" customHeight="1" x14ac:dyDescent="0.2">
      <c r="C25" s="22"/>
      <c r="D25" s="22"/>
      <c r="Q25" s="43"/>
    </row>
    <row r="26" spans="1:21" s="14" customFormat="1" ht="12.95" customHeight="1" x14ac:dyDescent="0.2">
      <c r="C26" s="22"/>
      <c r="D26" s="22"/>
      <c r="Q26" s="43"/>
    </row>
    <row r="27" spans="1:21" s="14" customFormat="1" ht="12.95" customHeight="1" x14ac:dyDescent="0.2">
      <c r="C27" s="22"/>
      <c r="D27" s="22"/>
      <c r="Q27" s="43"/>
    </row>
    <row r="28" spans="1:21" s="14" customFormat="1" ht="12.95" customHeight="1" x14ac:dyDescent="0.2">
      <c r="C28" s="22"/>
      <c r="D28" s="22"/>
      <c r="Q28" s="43"/>
    </row>
    <row r="29" spans="1:21" s="14" customFormat="1" ht="12.95" customHeight="1" x14ac:dyDescent="0.2">
      <c r="C29" s="22"/>
      <c r="D29" s="22"/>
      <c r="Q29" s="43"/>
    </row>
    <row r="30" spans="1:21" s="14" customFormat="1" ht="12.95" customHeight="1" x14ac:dyDescent="0.2">
      <c r="C30" s="22"/>
      <c r="D30" s="22"/>
      <c r="Q30" s="43"/>
    </row>
    <row r="31" spans="1:21" s="14" customFormat="1" ht="12.95" customHeight="1" x14ac:dyDescent="0.2">
      <c r="C31" s="22"/>
      <c r="D31" s="22"/>
      <c r="Q31" s="43"/>
    </row>
    <row r="32" spans="1:21" s="14" customFormat="1" ht="12.95" customHeight="1" x14ac:dyDescent="0.2">
      <c r="C32" s="22"/>
      <c r="D32" s="22"/>
      <c r="Q32" s="43"/>
    </row>
    <row r="33" spans="3:17" s="14" customFormat="1" ht="12.95" customHeight="1" x14ac:dyDescent="0.2">
      <c r="C33" s="22"/>
      <c r="D33" s="22"/>
      <c r="Q33" s="43"/>
    </row>
    <row r="34" spans="3:17" s="14" customFormat="1" ht="12.95" customHeight="1" x14ac:dyDescent="0.2">
      <c r="C34" s="22"/>
      <c r="D34" s="22"/>
    </row>
    <row r="35" spans="3:17" s="14" customFormat="1" ht="12.95" customHeight="1" x14ac:dyDescent="0.2">
      <c r="C35" s="22"/>
      <c r="D35" s="22"/>
    </row>
    <row r="36" spans="3:17" s="14" customFormat="1" ht="12.95" customHeight="1" x14ac:dyDescent="0.2">
      <c r="C36" s="22"/>
      <c r="D36" s="22"/>
    </row>
    <row r="37" spans="3:17" s="14" customFormat="1" ht="12.95" customHeight="1" x14ac:dyDescent="0.2">
      <c r="C37" s="22"/>
      <c r="D37" s="22"/>
    </row>
    <row r="38" spans="3:17" s="14" customFormat="1" ht="12.95" customHeight="1" x14ac:dyDescent="0.2">
      <c r="C38" s="22"/>
      <c r="D38" s="22"/>
    </row>
    <row r="39" spans="3:17" s="14" customFormat="1" ht="12.95" customHeight="1" x14ac:dyDescent="0.2">
      <c r="C39" s="22"/>
      <c r="D39" s="22"/>
    </row>
    <row r="40" spans="3:17" s="14" customFormat="1" ht="12.95" customHeight="1" x14ac:dyDescent="0.2">
      <c r="C40" s="22"/>
      <c r="D40" s="22"/>
    </row>
    <row r="41" spans="3:17" s="14" customFormat="1" ht="12.95" customHeight="1" x14ac:dyDescent="0.2">
      <c r="C41" s="22"/>
      <c r="D41" s="2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W33">
    <sortCondition ref="C21:C33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2024-03-03T04:34:21Z</dcterms:modified>
</cp:coreProperties>
</file>