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17C068C-CE4D-4D51-84DD-7D7E1C6209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113" i="1"/>
  <c r="F113" i="1"/>
  <c r="G113" i="1"/>
  <c r="J113" i="1"/>
  <c r="C8" i="1"/>
  <c r="E114" i="1"/>
  <c r="F114" i="1"/>
  <c r="G114" i="1"/>
  <c r="J114" i="1"/>
  <c r="E133" i="1"/>
  <c r="F133" i="1"/>
  <c r="G133" i="1"/>
  <c r="J133" i="1"/>
  <c r="E136" i="1"/>
  <c r="F136" i="1"/>
  <c r="G136" i="1"/>
  <c r="J136" i="1"/>
  <c r="E137" i="1"/>
  <c r="F137" i="1"/>
  <c r="G137" i="1"/>
  <c r="J137" i="1"/>
  <c r="E148" i="1"/>
  <c r="F148" i="1"/>
  <c r="G148" i="1"/>
  <c r="J148" i="1"/>
  <c r="E151" i="1"/>
  <c r="F151" i="1"/>
  <c r="G151" i="1"/>
  <c r="J151" i="1"/>
  <c r="E154" i="1"/>
  <c r="F154" i="1"/>
  <c r="G154" i="1"/>
  <c r="J154" i="1"/>
  <c r="E155" i="1"/>
  <c r="F155" i="1"/>
  <c r="G155" i="1"/>
  <c r="J155" i="1"/>
  <c r="E158" i="1"/>
  <c r="F158" i="1"/>
  <c r="G158" i="1"/>
  <c r="J158" i="1"/>
  <c r="E161" i="1"/>
  <c r="F161" i="1"/>
  <c r="G161" i="1"/>
  <c r="J161" i="1"/>
  <c r="E165" i="1"/>
  <c r="F165" i="1"/>
  <c r="G165" i="1"/>
  <c r="K165" i="1"/>
  <c r="E166" i="1"/>
  <c r="F166" i="1"/>
  <c r="G166" i="1"/>
  <c r="K166" i="1"/>
  <c r="E169" i="1"/>
  <c r="F169" i="1"/>
  <c r="G169" i="1"/>
  <c r="J169" i="1"/>
  <c r="E173" i="1"/>
  <c r="F173" i="1"/>
  <c r="G173" i="1"/>
  <c r="K173" i="1"/>
  <c r="E171" i="1"/>
  <c r="F171" i="1"/>
  <c r="G171" i="1"/>
  <c r="K171" i="1"/>
  <c r="E172" i="1"/>
  <c r="F172" i="1"/>
  <c r="G172" i="1"/>
  <c r="K172" i="1"/>
  <c r="E142" i="1"/>
  <c r="F142" i="1"/>
  <c r="G142" i="1"/>
  <c r="I142" i="1"/>
  <c r="E109" i="1"/>
  <c r="F109" i="1"/>
  <c r="G109" i="1"/>
  <c r="I109" i="1"/>
  <c r="E110" i="1"/>
  <c r="F110" i="1"/>
  <c r="G110" i="1"/>
  <c r="I110" i="1"/>
  <c r="E135" i="1"/>
  <c r="F135" i="1"/>
  <c r="G135" i="1"/>
  <c r="I135" i="1"/>
  <c r="E138" i="1"/>
  <c r="F138" i="1"/>
  <c r="G138" i="1"/>
  <c r="I138" i="1"/>
  <c r="E139" i="1"/>
  <c r="F139" i="1"/>
  <c r="G139" i="1"/>
  <c r="I139" i="1"/>
  <c r="E170" i="1"/>
  <c r="F170" i="1"/>
  <c r="G170" i="1"/>
  <c r="I170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I99" i="1"/>
  <c r="E100" i="1"/>
  <c r="F100" i="1"/>
  <c r="G100" i="1"/>
  <c r="I100" i="1"/>
  <c r="E101" i="1"/>
  <c r="F101" i="1"/>
  <c r="G101" i="1"/>
  <c r="I101" i="1"/>
  <c r="E102" i="1"/>
  <c r="F102" i="1"/>
  <c r="G102" i="1"/>
  <c r="I102" i="1"/>
  <c r="E103" i="1"/>
  <c r="F103" i="1"/>
  <c r="G103" i="1"/>
  <c r="I103" i="1"/>
  <c r="E104" i="1"/>
  <c r="F104" i="1"/>
  <c r="G104" i="1"/>
  <c r="I104" i="1"/>
  <c r="E105" i="1"/>
  <c r="F105" i="1"/>
  <c r="G105" i="1"/>
  <c r="I105" i="1"/>
  <c r="E106" i="1"/>
  <c r="F106" i="1"/>
  <c r="G106" i="1"/>
  <c r="I106" i="1"/>
  <c r="E107" i="1"/>
  <c r="F107" i="1"/>
  <c r="G107" i="1"/>
  <c r="I107" i="1"/>
  <c r="E108" i="1"/>
  <c r="F108" i="1"/>
  <c r="G108" i="1"/>
  <c r="I108" i="1"/>
  <c r="E111" i="1"/>
  <c r="F111" i="1"/>
  <c r="G111" i="1"/>
  <c r="I111" i="1"/>
  <c r="E115" i="1"/>
  <c r="F115" i="1"/>
  <c r="G115" i="1"/>
  <c r="I115" i="1"/>
  <c r="E116" i="1"/>
  <c r="F116" i="1"/>
  <c r="G116" i="1"/>
  <c r="I116" i="1"/>
  <c r="E117" i="1"/>
  <c r="F117" i="1"/>
  <c r="G117" i="1"/>
  <c r="I117" i="1"/>
  <c r="E118" i="1"/>
  <c r="F118" i="1"/>
  <c r="G118" i="1"/>
  <c r="I118" i="1"/>
  <c r="E119" i="1"/>
  <c r="F119" i="1"/>
  <c r="G119" i="1"/>
  <c r="I119" i="1"/>
  <c r="E120" i="1"/>
  <c r="F120" i="1"/>
  <c r="G120" i="1"/>
  <c r="I120" i="1"/>
  <c r="E122" i="1"/>
  <c r="F122" i="1"/>
  <c r="G122" i="1"/>
  <c r="I122" i="1"/>
  <c r="E123" i="1"/>
  <c r="F123" i="1"/>
  <c r="G123" i="1"/>
  <c r="I123" i="1"/>
  <c r="E124" i="1"/>
  <c r="F124" i="1"/>
  <c r="G124" i="1"/>
  <c r="I124" i="1"/>
  <c r="E125" i="1"/>
  <c r="F125" i="1"/>
  <c r="G125" i="1"/>
  <c r="I125" i="1"/>
  <c r="E126" i="1"/>
  <c r="F126" i="1"/>
  <c r="G126" i="1"/>
  <c r="I126" i="1"/>
  <c r="E127" i="1"/>
  <c r="F127" i="1"/>
  <c r="G127" i="1"/>
  <c r="I127" i="1"/>
  <c r="E128" i="1"/>
  <c r="F128" i="1"/>
  <c r="G128" i="1"/>
  <c r="I128" i="1"/>
  <c r="E130" i="1"/>
  <c r="F130" i="1"/>
  <c r="G130" i="1"/>
  <c r="I130" i="1"/>
  <c r="E131" i="1"/>
  <c r="F131" i="1"/>
  <c r="G131" i="1"/>
  <c r="I131" i="1"/>
  <c r="E132" i="1"/>
  <c r="F132" i="1"/>
  <c r="G132" i="1"/>
  <c r="I132" i="1"/>
  <c r="E134" i="1"/>
  <c r="F134" i="1"/>
  <c r="G134" i="1"/>
  <c r="I134" i="1"/>
  <c r="E140" i="1"/>
  <c r="F140" i="1"/>
  <c r="G140" i="1"/>
  <c r="I140" i="1"/>
  <c r="E143" i="1"/>
  <c r="F143" i="1"/>
  <c r="G143" i="1"/>
  <c r="I143" i="1"/>
  <c r="E144" i="1"/>
  <c r="F144" i="1"/>
  <c r="G144" i="1"/>
  <c r="I144" i="1"/>
  <c r="E145" i="1"/>
  <c r="F145" i="1"/>
  <c r="G145" i="1"/>
  <c r="I145" i="1"/>
  <c r="E146" i="1"/>
  <c r="F146" i="1"/>
  <c r="G146" i="1"/>
  <c r="I146" i="1"/>
  <c r="E147" i="1"/>
  <c r="F147" i="1"/>
  <c r="G147" i="1"/>
  <c r="I147" i="1"/>
  <c r="E149" i="1"/>
  <c r="F149" i="1"/>
  <c r="G149" i="1"/>
  <c r="I149" i="1"/>
  <c r="E150" i="1"/>
  <c r="F150" i="1"/>
  <c r="G150" i="1"/>
  <c r="I150" i="1"/>
  <c r="E152" i="1"/>
  <c r="F152" i="1"/>
  <c r="G152" i="1"/>
  <c r="I152" i="1"/>
  <c r="E153" i="1"/>
  <c r="F153" i="1"/>
  <c r="G153" i="1"/>
  <c r="I153" i="1"/>
  <c r="E156" i="1"/>
  <c r="F156" i="1"/>
  <c r="G156" i="1"/>
  <c r="I156" i="1"/>
  <c r="E157" i="1"/>
  <c r="F157" i="1"/>
  <c r="G157" i="1"/>
  <c r="I157" i="1"/>
  <c r="E159" i="1"/>
  <c r="F159" i="1"/>
  <c r="G159" i="1"/>
  <c r="I159" i="1"/>
  <c r="E160" i="1"/>
  <c r="F160" i="1"/>
  <c r="G160" i="1"/>
  <c r="I160" i="1"/>
  <c r="E162" i="1"/>
  <c r="F162" i="1"/>
  <c r="G162" i="1"/>
  <c r="I162" i="1"/>
  <c r="E163" i="1"/>
  <c r="F163" i="1"/>
  <c r="G163" i="1"/>
  <c r="I163" i="1"/>
  <c r="E164" i="1"/>
  <c r="F164" i="1"/>
  <c r="G164" i="1"/>
  <c r="I164" i="1"/>
  <c r="E167" i="1"/>
  <c r="F167" i="1"/>
  <c r="G167" i="1"/>
  <c r="I167" i="1"/>
  <c r="E168" i="1"/>
  <c r="F168" i="1"/>
  <c r="G168" i="1"/>
  <c r="I168" i="1"/>
  <c r="E174" i="1"/>
  <c r="F174" i="1"/>
  <c r="G174" i="1"/>
  <c r="K174" i="1"/>
  <c r="E175" i="1"/>
  <c r="F175" i="1"/>
  <c r="G175" i="1"/>
  <c r="K175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B15" i="2"/>
  <c r="D15" i="2"/>
  <c r="G15" i="2"/>
  <c r="C15" i="2"/>
  <c r="E15" i="2"/>
  <c r="H15" i="2"/>
  <c r="A16" i="2"/>
  <c r="B16" i="2"/>
  <c r="C16" i="2"/>
  <c r="E16" i="2"/>
  <c r="D16" i="2"/>
  <c r="G16" i="2"/>
  <c r="H16" i="2"/>
  <c r="A17" i="2"/>
  <c r="C17" i="2"/>
  <c r="E17" i="2"/>
  <c r="D17" i="2"/>
  <c r="G17" i="2"/>
  <c r="H17" i="2"/>
  <c r="B17" i="2"/>
  <c r="A18" i="2"/>
  <c r="B18" i="2"/>
  <c r="C18" i="2"/>
  <c r="D18" i="2"/>
  <c r="E18" i="2"/>
  <c r="G18" i="2"/>
  <c r="H18" i="2"/>
  <c r="A19" i="2"/>
  <c r="B19" i="2"/>
  <c r="D19" i="2"/>
  <c r="G19" i="2"/>
  <c r="C19" i="2"/>
  <c r="E19" i="2"/>
  <c r="H19" i="2"/>
  <c r="A20" i="2"/>
  <c r="D20" i="2"/>
  <c r="G20" i="2"/>
  <c r="C20" i="2"/>
  <c r="E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B23" i="2"/>
  <c r="D23" i="2"/>
  <c r="G23" i="2"/>
  <c r="C23" i="2"/>
  <c r="E23" i="2"/>
  <c r="H23" i="2"/>
  <c r="A24" i="2"/>
  <c r="B24" i="2"/>
  <c r="C24" i="2"/>
  <c r="E24" i="2"/>
  <c r="D24" i="2"/>
  <c r="G24" i="2"/>
  <c r="H24" i="2"/>
  <c r="A25" i="2"/>
  <c r="B25" i="2"/>
  <c r="C25" i="2"/>
  <c r="E25" i="2"/>
  <c r="D25" i="2"/>
  <c r="E112" i="1"/>
  <c r="G25" i="2"/>
  <c r="H25" i="2"/>
  <c r="A26" i="2"/>
  <c r="B26" i="2"/>
  <c r="C26" i="2"/>
  <c r="E26" i="2"/>
  <c r="D26" i="2"/>
  <c r="G26" i="2"/>
  <c r="H26" i="2"/>
  <c r="A27" i="2"/>
  <c r="B27" i="2"/>
  <c r="C27" i="2"/>
  <c r="D27" i="2"/>
  <c r="E27" i="2"/>
  <c r="G27" i="2"/>
  <c r="H27" i="2"/>
  <c r="A28" i="2"/>
  <c r="B28" i="2"/>
  <c r="D28" i="2"/>
  <c r="G28" i="2"/>
  <c r="C28" i="2"/>
  <c r="E28" i="2"/>
  <c r="H28" i="2"/>
  <c r="A29" i="2"/>
  <c r="D29" i="2"/>
  <c r="G29" i="2"/>
  <c r="C29" i="2"/>
  <c r="E29" i="2"/>
  <c r="H29" i="2"/>
  <c r="B29" i="2"/>
  <c r="A30" i="2"/>
  <c r="D30" i="2"/>
  <c r="G30" i="2"/>
  <c r="C30" i="2"/>
  <c r="H30" i="2"/>
  <c r="B30" i="2"/>
  <c r="A31" i="2"/>
  <c r="D31" i="2"/>
  <c r="G31" i="2"/>
  <c r="C31" i="2"/>
  <c r="E31" i="2"/>
  <c r="H31" i="2"/>
  <c r="B31" i="2"/>
  <c r="A32" i="2"/>
  <c r="B32" i="2"/>
  <c r="D32" i="2"/>
  <c r="G32" i="2"/>
  <c r="C32" i="2"/>
  <c r="E32" i="2"/>
  <c r="H32" i="2"/>
  <c r="A33" i="2"/>
  <c r="B33" i="2"/>
  <c r="C33" i="2"/>
  <c r="E33" i="2"/>
  <c r="D33" i="2"/>
  <c r="G33" i="2"/>
  <c r="H33" i="2"/>
  <c r="A34" i="2"/>
  <c r="B34" i="2"/>
  <c r="C34" i="2"/>
  <c r="E34" i="2"/>
  <c r="D34" i="2"/>
  <c r="G34" i="2"/>
  <c r="H34" i="2"/>
  <c r="A35" i="2"/>
  <c r="B35" i="2"/>
  <c r="C35" i="2"/>
  <c r="D35" i="2"/>
  <c r="E35" i="2"/>
  <c r="G35" i="2"/>
  <c r="H35" i="2"/>
  <c r="A36" i="2"/>
  <c r="B36" i="2"/>
  <c r="C36" i="2"/>
  <c r="D36" i="2"/>
  <c r="E129" i="1"/>
  <c r="E36" i="2"/>
  <c r="G36" i="2"/>
  <c r="H36" i="2"/>
  <c r="A37" i="2"/>
  <c r="B37" i="2"/>
  <c r="D37" i="2"/>
  <c r="G37" i="2"/>
  <c r="C37" i="2"/>
  <c r="E37" i="2"/>
  <c r="H37" i="2"/>
  <c r="A38" i="2"/>
  <c r="D38" i="2"/>
  <c r="G38" i="2"/>
  <c r="C38" i="2"/>
  <c r="E38" i="2"/>
  <c r="H38" i="2"/>
  <c r="B38" i="2"/>
  <c r="A39" i="2"/>
  <c r="D39" i="2"/>
  <c r="E39" i="2"/>
  <c r="G39" i="2"/>
  <c r="C39" i="2"/>
  <c r="H39" i="2"/>
  <c r="B39" i="2"/>
  <c r="A40" i="2"/>
  <c r="D40" i="2"/>
  <c r="G40" i="2"/>
  <c r="C40" i="2"/>
  <c r="E40" i="2"/>
  <c r="H40" i="2"/>
  <c r="B40" i="2"/>
  <c r="A41" i="2"/>
  <c r="B41" i="2"/>
  <c r="D41" i="2"/>
  <c r="E141" i="1"/>
  <c r="G41" i="2"/>
  <c r="C41" i="2"/>
  <c r="E41" i="2"/>
  <c r="H41" i="2"/>
  <c r="A42" i="2"/>
  <c r="D42" i="2"/>
  <c r="G42" i="2"/>
  <c r="C42" i="2"/>
  <c r="E42" i="2"/>
  <c r="H42" i="2"/>
  <c r="B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B45" i="2"/>
  <c r="C45" i="2"/>
  <c r="D45" i="2"/>
  <c r="E45" i="2"/>
  <c r="G45" i="2"/>
  <c r="H45" i="2"/>
  <c r="A46" i="2"/>
  <c r="B46" i="2"/>
  <c r="C46" i="2"/>
  <c r="E46" i="2"/>
  <c r="D46" i="2"/>
  <c r="G46" i="2"/>
  <c r="H46" i="2"/>
  <c r="A47" i="2"/>
  <c r="D47" i="2"/>
  <c r="G47" i="2"/>
  <c r="C47" i="2"/>
  <c r="E47" i="2"/>
  <c r="H47" i="2"/>
  <c r="B47" i="2"/>
  <c r="A48" i="2"/>
  <c r="D48" i="2"/>
  <c r="E48" i="2"/>
  <c r="G48" i="2"/>
  <c r="C48" i="2"/>
  <c r="H48" i="2"/>
  <c r="B48" i="2"/>
  <c r="A49" i="2"/>
  <c r="D49" i="2"/>
  <c r="G49" i="2"/>
  <c r="C49" i="2"/>
  <c r="E49" i="2"/>
  <c r="H49" i="2"/>
  <c r="B49" i="2"/>
  <c r="A50" i="2"/>
  <c r="D50" i="2"/>
  <c r="G50" i="2"/>
  <c r="C50" i="2"/>
  <c r="E50" i="2"/>
  <c r="H50" i="2"/>
  <c r="B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B53" i="2"/>
  <c r="C53" i="2"/>
  <c r="E53" i="2"/>
  <c r="D53" i="2"/>
  <c r="G53" i="2"/>
  <c r="H53" i="2"/>
  <c r="A54" i="2"/>
  <c r="B54" i="2"/>
  <c r="D54" i="2"/>
  <c r="G54" i="2"/>
  <c r="C54" i="2"/>
  <c r="E54" i="2"/>
  <c r="H54" i="2"/>
  <c r="A55" i="2"/>
  <c r="D55" i="2"/>
  <c r="E55" i="2"/>
  <c r="G55" i="2"/>
  <c r="C55" i="2"/>
  <c r="H55" i="2"/>
  <c r="B55" i="2"/>
  <c r="A56" i="2"/>
  <c r="D56" i="2"/>
  <c r="G56" i="2"/>
  <c r="C56" i="2"/>
  <c r="E56" i="2"/>
  <c r="H56" i="2"/>
  <c r="B56" i="2"/>
  <c r="A57" i="2"/>
  <c r="D57" i="2"/>
  <c r="E21" i="1"/>
  <c r="E57" i="2"/>
  <c r="G57" i="2"/>
  <c r="C57" i="2"/>
  <c r="H57" i="2"/>
  <c r="B57" i="2"/>
  <c r="A58" i="2"/>
  <c r="D58" i="2"/>
  <c r="E22" i="1"/>
  <c r="G58" i="2"/>
  <c r="C58" i="2"/>
  <c r="E58" i="2"/>
  <c r="H58" i="2"/>
  <c r="B58" i="2"/>
  <c r="A59" i="2"/>
  <c r="D59" i="2"/>
  <c r="E23" i="1"/>
  <c r="E59" i="2"/>
  <c r="G59" i="2"/>
  <c r="C59" i="2"/>
  <c r="H59" i="2"/>
  <c r="B59" i="2"/>
  <c r="A60" i="2"/>
  <c r="D60" i="2"/>
  <c r="E24" i="1"/>
  <c r="G60" i="2"/>
  <c r="C60" i="2"/>
  <c r="E60" i="2"/>
  <c r="H60" i="2"/>
  <c r="B60" i="2"/>
  <c r="A61" i="2"/>
  <c r="D61" i="2"/>
  <c r="E25" i="1"/>
  <c r="E61" i="2"/>
  <c r="G61" i="2"/>
  <c r="C61" i="2"/>
  <c r="H61" i="2"/>
  <c r="B61" i="2"/>
  <c r="A62" i="2"/>
  <c r="D62" i="2"/>
  <c r="E26" i="1"/>
  <c r="G62" i="2"/>
  <c r="C62" i="2"/>
  <c r="E62" i="2"/>
  <c r="H62" i="2"/>
  <c r="B62" i="2"/>
  <c r="A63" i="2"/>
  <c r="D63" i="2"/>
  <c r="E27" i="1"/>
  <c r="E63" i="2"/>
  <c r="G63" i="2"/>
  <c r="C63" i="2"/>
  <c r="H63" i="2"/>
  <c r="B63" i="2"/>
  <c r="A64" i="2"/>
  <c r="D64" i="2"/>
  <c r="E28" i="1"/>
  <c r="G64" i="2"/>
  <c r="C64" i="2"/>
  <c r="E64" i="2"/>
  <c r="H64" i="2"/>
  <c r="B64" i="2"/>
  <c r="A65" i="2"/>
  <c r="D65" i="2"/>
  <c r="E29" i="1"/>
  <c r="E65" i="2"/>
  <c r="G65" i="2"/>
  <c r="C65" i="2"/>
  <c r="H65" i="2"/>
  <c r="B65" i="2"/>
  <c r="A66" i="2"/>
  <c r="D66" i="2"/>
  <c r="E30" i="1"/>
  <c r="G66" i="2"/>
  <c r="C66" i="2"/>
  <c r="E66" i="2"/>
  <c r="H66" i="2"/>
  <c r="B66" i="2"/>
  <c r="A67" i="2"/>
  <c r="D67" i="2"/>
  <c r="E31" i="1"/>
  <c r="E67" i="2"/>
  <c r="G67" i="2"/>
  <c r="C67" i="2"/>
  <c r="H67" i="2"/>
  <c r="B67" i="2"/>
  <c r="A68" i="2"/>
  <c r="D68" i="2"/>
  <c r="E32" i="1"/>
  <c r="G68" i="2"/>
  <c r="C68" i="2"/>
  <c r="E68" i="2"/>
  <c r="H68" i="2"/>
  <c r="B68" i="2"/>
  <c r="A69" i="2"/>
  <c r="D69" i="2"/>
  <c r="E33" i="1"/>
  <c r="E69" i="2"/>
  <c r="G69" i="2"/>
  <c r="C69" i="2"/>
  <c r="H69" i="2"/>
  <c r="B69" i="2"/>
  <c r="A70" i="2"/>
  <c r="D70" i="2"/>
  <c r="E34" i="1"/>
  <c r="G70" i="2"/>
  <c r="C70" i="2"/>
  <c r="E70" i="2"/>
  <c r="H70" i="2"/>
  <c r="B70" i="2"/>
  <c r="A71" i="2"/>
  <c r="D71" i="2"/>
  <c r="E35" i="1"/>
  <c r="E71" i="2"/>
  <c r="G71" i="2"/>
  <c r="C71" i="2"/>
  <c r="H71" i="2"/>
  <c r="B71" i="2"/>
  <c r="A72" i="2"/>
  <c r="D72" i="2"/>
  <c r="E36" i="1"/>
  <c r="G72" i="2"/>
  <c r="C72" i="2"/>
  <c r="E72" i="2"/>
  <c r="H72" i="2"/>
  <c r="B72" i="2"/>
  <c r="A73" i="2"/>
  <c r="D73" i="2"/>
  <c r="E37" i="1"/>
  <c r="E73" i="2"/>
  <c r="G73" i="2"/>
  <c r="C73" i="2"/>
  <c r="H73" i="2"/>
  <c r="B73" i="2"/>
  <c r="A74" i="2"/>
  <c r="D74" i="2"/>
  <c r="E38" i="1"/>
  <c r="G74" i="2"/>
  <c r="C74" i="2"/>
  <c r="E74" i="2"/>
  <c r="H74" i="2"/>
  <c r="B74" i="2"/>
  <c r="A75" i="2"/>
  <c r="D75" i="2"/>
  <c r="E40" i="1"/>
  <c r="E75" i="2"/>
  <c r="G75" i="2"/>
  <c r="C75" i="2"/>
  <c r="H75" i="2"/>
  <c r="B75" i="2"/>
  <c r="A76" i="2"/>
  <c r="D76" i="2"/>
  <c r="E41" i="1"/>
  <c r="G76" i="2"/>
  <c r="C76" i="2"/>
  <c r="E76" i="2"/>
  <c r="H76" i="2"/>
  <c r="B76" i="2"/>
  <c r="A77" i="2"/>
  <c r="D77" i="2"/>
  <c r="E42" i="1"/>
  <c r="E77" i="2"/>
  <c r="G77" i="2"/>
  <c r="C77" i="2"/>
  <c r="H77" i="2"/>
  <c r="B77" i="2"/>
  <c r="A78" i="2"/>
  <c r="D78" i="2"/>
  <c r="E43" i="1"/>
  <c r="G78" i="2"/>
  <c r="C78" i="2"/>
  <c r="E78" i="2"/>
  <c r="H78" i="2"/>
  <c r="B78" i="2"/>
  <c r="A79" i="2"/>
  <c r="D79" i="2"/>
  <c r="E44" i="1"/>
  <c r="E79" i="2"/>
  <c r="G79" i="2"/>
  <c r="C79" i="2"/>
  <c r="H79" i="2"/>
  <c r="B79" i="2"/>
  <c r="A80" i="2"/>
  <c r="D80" i="2"/>
  <c r="E45" i="1"/>
  <c r="G80" i="2"/>
  <c r="C80" i="2"/>
  <c r="E80" i="2"/>
  <c r="H80" i="2"/>
  <c r="B80" i="2"/>
  <c r="A81" i="2"/>
  <c r="D81" i="2"/>
  <c r="E46" i="1"/>
  <c r="E81" i="2"/>
  <c r="G81" i="2"/>
  <c r="C81" i="2"/>
  <c r="H81" i="2"/>
  <c r="B81" i="2"/>
  <c r="A82" i="2"/>
  <c r="D82" i="2"/>
  <c r="E47" i="1"/>
  <c r="F47" i="1"/>
  <c r="G82" i="2"/>
  <c r="C82" i="2"/>
  <c r="E82" i="2"/>
  <c r="H82" i="2"/>
  <c r="B82" i="2"/>
  <c r="A83" i="2"/>
  <c r="D83" i="2"/>
  <c r="E48" i="1"/>
  <c r="E83" i="2"/>
  <c r="G83" i="2"/>
  <c r="C83" i="2"/>
  <c r="H83" i="2"/>
  <c r="B83" i="2"/>
  <c r="A84" i="2"/>
  <c r="D84" i="2"/>
  <c r="E49" i="1"/>
  <c r="G84" i="2"/>
  <c r="C84" i="2"/>
  <c r="E84" i="2"/>
  <c r="H84" i="2"/>
  <c r="B84" i="2"/>
  <c r="A85" i="2"/>
  <c r="D85" i="2"/>
  <c r="E50" i="1"/>
  <c r="E85" i="2"/>
  <c r="G85" i="2"/>
  <c r="C85" i="2"/>
  <c r="H85" i="2"/>
  <c r="B85" i="2"/>
  <c r="A86" i="2"/>
  <c r="B86" i="2"/>
  <c r="C86" i="2"/>
  <c r="D86" i="2"/>
  <c r="E51" i="1"/>
  <c r="F51" i="1"/>
  <c r="E86" i="2"/>
  <c r="G86" i="2"/>
  <c r="H86" i="2"/>
  <c r="A87" i="2"/>
  <c r="B87" i="2"/>
  <c r="C87" i="2"/>
  <c r="D87" i="2"/>
  <c r="E52" i="1"/>
  <c r="E87" i="2"/>
  <c r="G87" i="2"/>
  <c r="H87" i="2"/>
  <c r="A88" i="2"/>
  <c r="B88" i="2"/>
  <c r="C88" i="2"/>
  <c r="D88" i="2"/>
  <c r="E53" i="1"/>
  <c r="E88" i="2"/>
  <c r="G88" i="2"/>
  <c r="H88" i="2"/>
  <c r="A89" i="2"/>
  <c r="B89" i="2"/>
  <c r="C89" i="2"/>
  <c r="D89" i="2"/>
  <c r="E54" i="1"/>
  <c r="E89" i="2"/>
  <c r="G89" i="2"/>
  <c r="H89" i="2"/>
  <c r="A90" i="2"/>
  <c r="B90" i="2"/>
  <c r="C90" i="2"/>
  <c r="D90" i="2"/>
  <c r="E55" i="1"/>
  <c r="F55" i="1"/>
  <c r="E90" i="2"/>
  <c r="G90" i="2"/>
  <c r="H90" i="2"/>
  <c r="A91" i="2"/>
  <c r="B91" i="2"/>
  <c r="C91" i="2"/>
  <c r="D91" i="2"/>
  <c r="E56" i="1"/>
  <c r="E91" i="2"/>
  <c r="G91" i="2"/>
  <c r="H91" i="2"/>
  <c r="A92" i="2"/>
  <c r="B92" i="2"/>
  <c r="C92" i="2"/>
  <c r="D92" i="2"/>
  <c r="E57" i="1"/>
  <c r="E92" i="2"/>
  <c r="G92" i="2"/>
  <c r="H92" i="2"/>
  <c r="A93" i="2"/>
  <c r="B93" i="2"/>
  <c r="C93" i="2"/>
  <c r="D93" i="2"/>
  <c r="E58" i="1"/>
  <c r="E93" i="2"/>
  <c r="G93" i="2"/>
  <c r="H93" i="2"/>
  <c r="A94" i="2"/>
  <c r="B94" i="2"/>
  <c r="C94" i="2"/>
  <c r="D94" i="2"/>
  <c r="E59" i="1"/>
  <c r="F59" i="1"/>
  <c r="E94" i="2"/>
  <c r="G94" i="2"/>
  <c r="H94" i="2"/>
  <c r="A95" i="2"/>
  <c r="B95" i="2"/>
  <c r="C95" i="2"/>
  <c r="D95" i="2"/>
  <c r="E60" i="1"/>
  <c r="E95" i="2"/>
  <c r="G95" i="2"/>
  <c r="H95" i="2"/>
  <c r="A96" i="2"/>
  <c r="B96" i="2"/>
  <c r="C96" i="2"/>
  <c r="D96" i="2"/>
  <c r="E61" i="1"/>
  <c r="E96" i="2"/>
  <c r="G96" i="2"/>
  <c r="H96" i="2"/>
  <c r="A97" i="2"/>
  <c r="B97" i="2"/>
  <c r="C97" i="2"/>
  <c r="D97" i="2"/>
  <c r="E62" i="1"/>
  <c r="E97" i="2"/>
  <c r="G97" i="2"/>
  <c r="H97" i="2"/>
  <c r="A98" i="2"/>
  <c r="B98" i="2"/>
  <c r="C98" i="2"/>
  <c r="D98" i="2"/>
  <c r="E63" i="1"/>
  <c r="F63" i="1"/>
  <c r="E98" i="2"/>
  <c r="G98" i="2"/>
  <c r="H98" i="2"/>
  <c r="A99" i="2"/>
  <c r="B99" i="2"/>
  <c r="C99" i="2"/>
  <c r="D99" i="2"/>
  <c r="E64" i="1"/>
  <c r="E99" i="2"/>
  <c r="G99" i="2"/>
  <c r="H99" i="2"/>
  <c r="A100" i="2"/>
  <c r="B100" i="2"/>
  <c r="C100" i="2"/>
  <c r="D100" i="2"/>
  <c r="E65" i="1"/>
  <c r="E100" i="2"/>
  <c r="G100" i="2"/>
  <c r="H100" i="2"/>
  <c r="A101" i="2"/>
  <c r="B101" i="2"/>
  <c r="C101" i="2"/>
  <c r="D101" i="2"/>
  <c r="E66" i="1"/>
  <c r="E101" i="2"/>
  <c r="G101" i="2"/>
  <c r="H101" i="2"/>
  <c r="A102" i="2"/>
  <c r="B102" i="2"/>
  <c r="C102" i="2"/>
  <c r="D102" i="2"/>
  <c r="E67" i="1"/>
  <c r="F67" i="1"/>
  <c r="E102" i="2"/>
  <c r="G102" i="2"/>
  <c r="H102" i="2"/>
  <c r="A103" i="2"/>
  <c r="B103" i="2"/>
  <c r="C103" i="2"/>
  <c r="D103" i="2"/>
  <c r="E68" i="1"/>
  <c r="E103" i="2"/>
  <c r="G103" i="2"/>
  <c r="H103" i="2"/>
  <c r="A104" i="2"/>
  <c r="B104" i="2"/>
  <c r="C104" i="2"/>
  <c r="D104" i="2"/>
  <c r="E69" i="1"/>
  <c r="E104" i="2"/>
  <c r="G104" i="2"/>
  <c r="H104" i="2"/>
  <c r="A105" i="2"/>
  <c r="B105" i="2"/>
  <c r="C105" i="2"/>
  <c r="D105" i="2"/>
  <c r="E70" i="1"/>
  <c r="E105" i="2"/>
  <c r="G105" i="2"/>
  <c r="H105" i="2"/>
  <c r="A106" i="2"/>
  <c r="B106" i="2"/>
  <c r="C106" i="2"/>
  <c r="D106" i="2"/>
  <c r="E71" i="1"/>
  <c r="F71" i="1"/>
  <c r="E106" i="2"/>
  <c r="G106" i="2"/>
  <c r="H106" i="2"/>
  <c r="A107" i="2"/>
  <c r="B107" i="2"/>
  <c r="C107" i="2"/>
  <c r="D107" i="2"/>
  <c r="E72" i="1"/>
  <c r="E107" i="2"/>
  <c r="G107" i="2"/>
  <c r="H107" i="2"/>
  <c r="A108" i="2"/>
  <c r="B108" i="2"/>
  <c r="C108" i="2"/>
  <c r="D108" i="2"/>
  <c r="E73" i="1"/>
  <c r="E108" i="2"/>
  <c r="G108" i="2"/>
  <c r="H108" i="2"/>
  <c r="A109" i="2"/>
  <c r="B109" i="2"/>
  <c r="C109" i="2"/>
  <c r="D109" i="2"/>
  <c r="E74" i="1"/>
  <c r="E109" i="2"/>
  <c r="G109" i="2"/>
  <c r="H109" i="2"/>
  <c r="A110" i="2"/>
  <c r="B110" i="2"/>
  <c r="C110" i="2"/>
  <c r="D110" i="2"/>
  <c r="E75" i="1"/>
  <c r="F75" i="1"/>
  <c r="E110" i="2"/>
  <c r="G110" i="2"/>
  <c r="H110" i="2"/>
  <c r="A111" i="2"/>
  <c r="B111" i="2"/>
  <c r="C111" i="2"/>
  <c r="D111" i="2"/>
  <c r="E76" i="1"/>
  <c r="E111" i="2"/>
  <c r="G111" i="2"/>
  <c r="H111" i="2"/>
  <c r="A112" i="2"/>
  <c r="B112" i="2"/>
  <c r="C112" i="2"/>
  <c r="D112" i="2"/>
  <c r="E77" i="1"/>
  <c r="E112" i="2"/>
  <c r="G112" i="2"/>
  <c r="H112" i="2"/>
  <c r="A113" i="2"/>
  <c r="B113" i="2"/>
  <c r="C113" i="2"/>
  <c r="D113" i="2"/>
  <c r="E78" i="1"/>
  <c r="F78" i="1"/>
  <c r="E113" i="2"/>
  <c r="G113" i="2"/>
  <c r="H113" i="2"/>
  <c r="A114" i="2"/>
  <c r="B114" i="2"/>
  <c r="C114" i="2"/>
  <c r="D114" i="2"/>
  <c r="E79" i="1"/>
  <c r="F79" i="1"/>
  <c r="E114" i="2"/>
  <c r="G114" i="2"/>
  <c r="H114" i="2"/>
  <c r="A115" i="2"/>
  <c r="B115" i="2"/>
  <c r="C115" i="2"/>
  <c r="D115" i="2"/>
  <c r="E80" i="1"/>
  <c r="E115" i="2"/>
  <c r="G115" i="2"/>
  <c r="H115" i="2"/>
  <c r="A116" i="2"/>
  <c r="B116" i="2"/>
  <c r="C116" i="2"/>
  <c r="D116" i="2"/>
  <c r="E81" i="1"/>
  <c r="E116" i="2"/>
  <c r="G116" i="2"/>
  <c r="H116" i="2"/>
  <c r="A117" i="2"/>
  <c r="B117" i="2"/>
  <c r="C117" i="2"/>
  <c r="D117" i="2"/>
  <c r="E82" i="1"/>
  <c r="E117" i="2"/>
  <c r="G117" i="2"/>
  <c r="H117" i="2"/>
  <c r="A118" i="2"/>
  <c r="B118" i="2"/>
  <c r="C118" i="2"/>
  <c r="D118" i="2"/>
  <c r="E83" i="1"/>
  <c r="F83" i="1"/>
  <c r="E118" i="2"/>
  <c r="G118" i="2"/>
  <c r="H118" i="2"/>
  <c r="A119" i="2"/>
  <c r="B119" i="2"/>
  <c r="C119" i="2"/>
  <c r="D119" i="2"/>
  <c r="E84" i="1"/>
  <c r="E119" i="2"/>
  <c r="G119" i="2"/>
  <c r="H119" i="2"/>
  <c r="A120" i="2"/>
  <c r="B120" i="2"/>
  <c r="C120" i="2"/>
  <c r="D120" i="2"/>
  <c r="E85" i="1"/>
  <c r="E120" i="2"/>
  <c r="G120" i="2"/>
  <c r="H120" i="2"/>
  <c r="A121" i="2"/>
  <c r="B121" i="2"/>
  <c r="C121" i="2"/>
  <c r="D121" i="2"/>
  <c r="E86" i="1"/>
  <c r="E121" i="2"/>
  <c r="G121" i="2"/>
  <c r="H121" i="2"/>
  <c r="A122" i="2"/>
  <c r="B122" i="2"/>
  <c r="C122" i="2"/>
  <c r="D122" i="2"/>
  <c r="E87" i="1"/>
  <c r="F87" i="1"/>
  <c r="E122" i="2"/>
  <c r="G122" i="2"/>
  <c r="H122" i="2"/>
  <c r="A123" i="2"/>
  <c r="B123" i="2"/>
  <c r="C123" i="2"/>
  <c r="D123" i="2"/>
  <c r="E88" i="1"/>
  <c r="F88" i="1"/>
  <c r="E123" i="2"/>
  <c r="G123" i="2"/>
  <c r="H123" i="2"/>
  <c r="A124" i="2"/>
  <c r="C124" i="2"/>
  <c r="E89" i="1"/>
  <c r="E124" i="2"/>
  <c r="F124" i="2"/>
  <c r="D124" i="2"/>
  <c r="G124" i="2"/>
  <c r="H124" i="2"/>
  <c r="B124" i="2"/>
  <c r="A125" i="2"/>
  <c r="D125" i="2"/>
  <c r="E90" i="1"/>
  <c r="F90" i="1"/>
  <c r="F125" i="2"/>
  <c r="G125" i="2"/>
  <c r="C125" i="2"/>
  <c r="E125" i="2"/>
  <c r="H125" i="2"/>
  <c r="B125" i="2"/>
  <c r="A126" i="2"/>
  <c r="C126" i="2"/>
  <c r="E126" i="2"/>
  <c r="D126" i="2"/>
  <c r="E91" i="1"/>
  <c r="F126" i="2"/>
  <c r="G126" i="2"/>
  <c r="H126" i="2"/>
  <c r="B126" i="2"/>
  <c r="A127" i="2"/>
  <c r="B127" i="2"/>
  <c r="C127" i="2"/>
  <c r="E127" i="2"/>
  <c r="E92" i="1"/>
  <c r="F127" i="2"/>
  <c r="D127" i="2"/>
  <c r="G127" i="2"/>
  <c r="H127" i="2"/>
  <c r="A128" i="2"/>
  <c r="B128" i="2"/>
  <c r="C128" i="2"/>
  <c r="E93" i="1"/>
  <c r="E128" i="2"/>
  <c r="F128" i="2"/>
  <c r="D128" i="2"/>
  <c r="G128" i="2"/>
  <c r="H128" i="2"/>
  <c r="A129" i="2"/>
  <c r="D129" i="2"/>
  <c r="E94" i="1"/>
  <c r="F94" i="1"/>
  <c r="G129" i="2"/>
  <c r="C129" i="2"/>
  <c r="E129" i="2"/>
  <c r="H129" i="2"/>
  <c r="B129" i="2"/>
  <c r="A130" i="2"/>
  <c r="B130" i="2"/>
  <c r="D130" i="2"/>
  <c r="G130" i="2"/>
  <c r="C130" i="2"/>
  <c r="E130" i="2"/>
  <c r="H130" i="2"/>
  <c r="A131" i="2"/>
  <c r="B131" i="2"/>
  <c r="D131" i="2"/>
  <c r="G131" i="2"/>
  <c r="C131" i="2"/>
  <c r="E131" i="2"/>
  <c r="H131" i="2"/>
  <c r="A132" i="2"/>
  <c r="B132" i="2"/>
  <c r="C132" i="2"/>
  <c r="E132" i="2"/>
  <c r="D132" i="2"/>
  <c r="G132" i="2"/>
  <c r="H132" i="2"/>
  <c r="A133" i="2"/>
  <c r="C133" i="2"/>
  <c r="E133" i="2"/>
  <c r="D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D135" i="2"/>
  <c r="G135" i="2"/>
  <c r="C135" i="2"/>
  <c r="E135" i="2"/>
  <c r="H135" i="2"/>
  <c r="A136" i="2"/>
  <c r="D136" i="2"/>
  <c r="G136" i="2"/>
  <c r="C136" i="2"/>
  <c r="E136" i="2"/>
  <c r="H136" i="2"/>
  <c r="B136" i="2"/>
  <c r="A137" i="2"/>
  <c r="C137" i="2"/>
  <c r="E137" i="2"/>
  <c r="D137" i="2"/>
  <c r="G137" i="2"/>
  <c r="H137" i="2"/>
  <c r="B137" i="2"/>
  <c r="A138" i="2"/>
  <c r="B138" i="2"/>
  <c r="D138" i="2"/>
  <c r="G138" i="2"/>
  <c r="C138" i="2"/>
  <c r="E138" i="2"/>
  <c r="H138" i="2"/>
  <c r="A139" i="2"/>
  <c r="B139" i="2"/>
  <c r="D139" i="2"/>
  <c r="G139" i="2"/>
  <c r="C139" i="2"/>
  <c r="E139" i="2"/>
  <c r="H139" i="2"/>
  <c r="A140" i="2"/>
  <c r="B140" i="2"/>
  <c r="C140" i="2"/>
  <c r="E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D142" i="2"/>
  <c r="G142" i="2"/>
  <c r="C142" i="2"/>
  <c r="E142" i="2"/>
  <c r="H142" i="2"/>
  <c r="A143" i="2"/>
  <c r="B143" i="2"/>
  <c r="D143" i="2"/>
  <c r="G143" i="2"/>
  <c r="C143" i="2"/>
  <c r="E143" i="2"/>
  <c r="H143" i="2"/>
  <c r="A144" i="2"/>
  <c r="D144" i="2"/>
  <c r="G144" i="2"/>
  <c r="C144" i="2"/>
  <c r="E144" i="2"/>
  <c r="H144" i="2"/>
  <c r="B144" i="2"/>
  <c r="C9" i="1"/>
  <c r="D9" i="1"/>
  <c r="F93" i="1"/>
  <c r="G93" i="1"/>
  <c r="F129" i="1"/>
  <c r="G129" i="1"/>
  <c r="F141" i="1"/>
  <c r="G141" i="1"/>
  <c r="I141" i="1"/>
  <c r="F112" i="1"/>
  <c r="G112" i="1"/>
  <c r="J112" i="1"/>
  <c r="F85" i="1"/>
  <c r="F86" i="1"/>
  <c r="H86" i="1"/>
  <c r="F89" i="1"/>
  <c r="G89" i="1"/>
  <c r="F91" i="1"/>
  <c r="F92" i="1"/>
  <c r="F21" i="1"/>
  <c r="G21" i="1"/>
  <c r="F22" i="1"/>
  <c r="G22" i="1"/>
  <c r="F23" i="1"/>
  <c r="H23" i="1"/>
  <c r="F24" i="1"/>
  <c r="F25" i="1"/>
  <c r="G25" i="1"/>
  <c r="F26" i="1"/>
  <c r="G26" i="1"/>
  <c r="F28" i="1"/>
  <c r="F29" i="1"/>
  <c r="G29" i="1"/>
  <c r="F30" i="1"/>
  <c r="G30" i="1"/>
  <c r="F32" i="1"/>
  <c r="F33" i="1"/>
  <c r="G33" i="1"/>
  <c r="F34" i="1"/>
  <c r="G34" i="1"/>
  <c r="F36" i="1"/>
  <c r="F37" i="1"/>
  <c r="G37" i="1"/>
  <c r="F38" i="1"/>
  <c r="G38" i="1"/>
  <c r="E39" i="1"/>
  <c r="F39" i="1"/>
  <c r="F40" i="1"/>
  <c r="H40" i="1"/>
  <c r="F41" i="1"/>
  <c r="F42" i="1"/>
  <c r="F43" i="1"/>
  <c r="F45" i="1"/>
  <c r="G45" i="1"/>
  <c r="F46" i="1"/>
  <c r="F48" i="1"/>
  <c r="H48" i="1"/>
  <c r="F49" i="1"/>
  <c r="F50" i="1"/>
  <c r="F52" i="1"/>
  <c r="F53" i="1"/>
  <c r="G53" i="1"/>
  <c r="F54" i="1"/>
  <c r="F56" i="1"/>
  <c r="H56" i="1"/>
  <c r="F57" i="1"/>
  <c r="F58" i="1"/>
  <c r="F60" i="1"/>
  <c r="F61" i="1"/>
  <c r="G61" i="1"/>
  <c r="F62" i="1"/>
  <c r="F64" i="1"/>
  <c r="H64" i="1"/>
  <c r="F65" i="1"/>
  <c r="F66" i="1"/>
  <c r="F68" i="1"/>
  <c r="F69" i="1"/>
  <c r="G69" i="1"/>
  <c r="F70" i="1"/>
  <c r="F72" i="1"/>
  <c r="H72" i="1"/>
  <c r="F73" i="1"/>
  <c r="F74" i="1"/>
  <c r="F76" i="1"/>
  <c r="F77" i="1"/>
  <c r="G77" i="1"/>
  <c r="F80" i="1"/>
  <c r="H80" i="1"/>
  <c r="F81" i="1"/>
  <c r="F82" i="1"/>
  <c r="F84" i="1"/>
  <c r="F16" i="1"/>
  <c r="F17" i="1" s="1"/>
  <c r="C17" i="1"/>
  <c r="Q21" i="1"/>
  <c r="Q22" i="1"/>
  <c r="G23" i="1"/>
  <c r="Q23" i="1"/>
  <c r="G24" i="1"/>
  <c r="H24" i="1"/>
  <c r="Q24" i="1"/>
  <c r="Q25" i="1"/>
  <c r="Q26" i="1"/>
  <c r="Q27" i="1"/>
  <c r="G28" i="1"/>
  <c r="H28" i="1"/>
  <c r="Q28" i="1"/>
  <c r="Q29" i="1"/>
  <c r="Q30" i="1"/>
  <c r="Q31" i="1"/>
  <c r="G32" i="1"/>
  <c r="H32" i="1"/>
  <c r="Q32" i="1"/>
  <c r="Q33" i="1"/>
  <c r="Q34" i="1"/>
  <c r="Q35" i="1"/>
  <c r="G36" i="1"/>
  <c r="H36" i="1"/>
  <c r="Q36" i="1"/>
  <c r="Q37" i="1"/>
  <c r="Q38" i="1"/>
  <c r="Q39" i="1"/>
  <c r="G40" i="1"/>
  <c r="Q40" i="1"/>
  <c r="G41" i="1"/>
  <c r="H41" i="1"/>
  <c r="Q41" i="1"/>
  <c r="G42" i="1"/>
  <c r="H42" i="1"/>
  <c r="Q42" i="1"/>
  <c r="G43" i="1"/>
  <c r="H43" i="1"/>
  <c r="Q43" i="1"/>
  <c r="Q44" i="1"/>
  <c r="H45" i="1"/>
  <c r="Q45" i="1"/>
  <c r="G46" i="1"/>
  <c r="H46" i="1"/>
  <c r="Q46" i="1"/>
  <c r="Q47" i="1"/>
  <c r="G48" i="1"/>
  <c r="Q48" i="1"/>
  <c r="G49" i="1"/>
  <c r="H49" i="1"/>
  <c r="Q49" i="1"/>
  <c r="G50" i="1"/>
  <c r="H50" i="1"/>
  <c r="Q50" i="1"/>
  <c r="Q51" i="1"/>
  <c r="G52" i="1"/>
  <c r="H52" i="1"/>
  <c r="Q52" i="1"/>
  <c r="H53" i="1"/>
  <c r="Q53" i="1"/>
  <c r="G54" i="1"/>
  <c r="H54" i="1"/>
  <c r="Q54" i="1"/>
  <c r="Q55" i="1"/>
  <c r="G56" i="1"/>
  <c r="Q56" i="1"/>
  <c r="G57" i="1"/>
  <c r="H57" i="1"/>
  <c r="Q57" i="1"/>
  <c r="G58" i="1"/>
  <c r="H58" i="1"/>
  <c r="Q58" i="1"/>
  <c r="Q59" i="1"/>
  <c r="G60" i="1"/>
  <c r="H60" i="1"/>
  <c r="Q60" i="1"/>
  <c r="H61" i="1"/>
  <c r="Q61" i="1"/>
  <c r="G62" i="1"/>
  <c r="H62" i="1"/>
  <c r="Q62" i="1"/>
  <c r="Q63" i="1"/>
  <c r="G64" i="1"/>
  <c r="Q64" i="1"/>
  <c r="G65" i="1"/>
  <c r="H65" i="1"/>
  <c r="Q65" i="1"/>
  <c r="G66" i="1"/>
  <c r="H66" i="1"/>
  <c r="Q66" i="1"/>
  <c r="Q67" i="1"/>
  <c r="G68" i="1"/>
  <c r="H68" i="1"/>
  <c r="Q68" i="1"/>
  <c r="H69" i="1"/>
  <c r="Q69" i="1"/>
  <c r="G70" i="1"/>
  <c r="H70" i="1"/>
  <c r="Q70" i="1"/>
  <c r="Q71" i="1"/>
  <c r="G72" i="1"/>
  <c r="Q72" i="1"/>
  <c r="G73" i="1"/>
  <c r="H73" i="1"/>
  <c r="Q73" i="1"/>
  <c r="G74" i="1"/>
  <c r="H74" i="1"/>
  <c r="Q74" i="1"/>
  <c r="Q75" i="1"/>
  <c r="G76" i="1"/>
  <c r="H76" i="1"/>
  <c r="Q76" i="1"/>
  <c r="H77" i="1"/>
  <c r="Q77" i="1"/>
  <c r="Q78" i="1"/>
  <c r="Q79" i="1"/>
  <c r="G80" i="1"/>
  <c r="Q80" i="1"/>
  <c r="G81" i="1"/>
  <c r="H81" i="1"/>
  <c r="Q81" i="1"/>
  <c r="G82" i="1"/>
  <c r="H82" i="1"/>
  <c r="Q82" i="1"/>
  <c r="Q83" i="1"/>
  <c r="G84" i="1"/>
  <c r="H84" i="1"/>
  <c r="Q84" i="1"/>
  <c r="G85" i="1"/>
  <c r="H85" i="1"/>
  <c r="Q85" i="1"/>
  <c r="Q86" i="1"/>
  <c r="Q87" i="1"/>
  <c r="Q88" i="1"/>
  <c r="H89" i="1"/>
  <c r="Q89" i="1"/>
  <c r="Q90" i="1"/>
  <c r="G91" i="1"/>
  <c r="H91" i="1"/>
  <c r="Q91" i="1"/>
  <c r="G92" i="1"/>
  <c r="H92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H90" i="1"/>
  <c r="G90" i="1"/>
  <c r="G47" i="1"/>
  <c r="H47" i="1"/>
  <c r="G94" i="1"/>
  <c r="H94" i="1"/>
  <c r="H88" i="1"/>
  <c r="G88" i="1"/>
  <c r="H87" i="1"/>
  <c r="G87" i="1"/>
  <c r="G83" i="1"/>
  <c r="H83" i="1"/>
  <c r="G79" i="1"/>
  <c r="H79" i="1"/>
  <c r="H78" i="1"/>
  <c r="G78" i="1"/>
  <c r="G75" i="1"/>
  <c r="H75" i="1"/>
  <c r="G71" i="1"/>
  <c r="H71" i="1"/>
  <c r="H67" i="1"/>
  <c r="G67" i="1"/>
  <c r="H63" i="1"/>
  <c r="G63" i="1"/>
  <c r="H59" i="1"/>
  <c r="G59" i="1"/>
  <c r="H55" i="1"/>
  <c r="G55" i="1"/>
  <c r="H51" i="1"/>
  <c r="G51" i="1"/>
  <c r="G86" i="1"/>
  <c r="E30" i="2"/>
  <c r="H37" i="1"/>
  <c r="H33" i="1"/>
  <c r="H29" i="1"/>
  <c r="H25" i="1"/>
  <c r="H21" i="1"/>
  <c r="F31" i="1"/>
  <c r="F44" i="1"/>
  <c r="H38" i="1"/>
  <c r="H34" i="1"/>
  <c r="H30" i="1"/>
  <c r="H26" i="1"/>
  <c r="H22" i="1"/>
  <c r="H93" i="1"/>
  <c r="F35" i="1"/>
  <c r="F27" i="1"/>
  <c r="E121" i="1"/>
  <c r="F121" i="1"/>
  <c r="G121" i="1"/>
  <c r="J121" i="1"/>
  <c r="H44" i="1"/>
  <c r="G44" i="1"/>
  <c r="G35" i="1"/>
  <c r="H35" i="1"/>
  <c r="G27" i="1"/>
  <c r="H27" i="1"/>
  <c r="G31" i="1"/>
  <c r="H31" i="1"/>
  <c r="C12" i="1"/>
  <c r="C11" i="1"/>
  <c r="O130" i="1" l="1"/>
  <c r="O48" i="1"/>
  <c r="O64" i="1"/>
  <c r="O80" i="1"/>
  <c r="O99" i="1"/>
  <c r="O158" i="1"/>
  <c r="O163" i="1"/>
  <c r="O131" i="1"/>
  <c r="O151" i="1"/>
  <c r="O38" i="1"/>
  <c r="O39" i="1"/>
  <c r="O55" i="1"/>
  <c r="O71" i="1"/>
  <c r="O87" i="1"/>
  <c r="O148" i="1"/>
  <c r="O113" i="1"/>
  <c r="O23" i="1"/>
  <c r="O94" i="1"/>
  <c r="O153" i="1"/>
  <c r="C15" i="1"/>
  <c r="O59" i="1"/>
  <c r="O156" i="1"/>
  <c r="O27" i="1"/>
  <c r="O40" i="1"/>
  <c r="O115" i="1"/>
  <c r="O26" i="1"/>
  <c r="O47" i="1"/>
  <c r="O79" i="1"/>
  <c r="O31" i="1"/>
  <c r="O169" i="1"/>
  <c r="O60" i="1"/>
  <c r="O143" i="1"/>
  <c r="O32" i="1"/>
  <c r="O67" i="1"/>
  <c r="O137" i="1"/>
  <c r="O120" i="1"/>
  <c r="O126" i="1"/>
  <c r="O78" i="1"/>
  <c r="O108" i="1"/>
  <c r="O53" i="1"/>
  <c r="O112" i="1"/>
  <c r="O21" i="1"/>
  <c r="O134" i="1"/>
  <c r="O50" i="1"/>
  <c r="O66" i="1"/>
  <c r="O82" i="1"/>
  <c r="O103" i="1"/>
  <c r="O162" i="1"/>
  <c r="O171" i="1"/>
  <c r="O135" i="1"/>
  <c r="O116" i="1"/>
  <c r="O104" i="1"/>
  <c r="O41" i="1"/>
  <c r="O57" i="1"/>
  <c r="O73" i="1"/>
  <c r="O89" i="1"/>
  <c r="O152" i="1"/>
  <c r="O117" i="1"/>
  <c r="O25" i="1"/>
  <c r="O98" i="1"/>
  <c r="O157" i="1"/>
  <c r="O52" i="1"/>
  <c r="O84" i="1"/>
  <c r="O166" i="1"/>
  <c r="O139" i="1"/>
  <c r="O147" i="1"/>
  <c r="O75" i="1"/>
  <c r="O121" i="1"/>
  <c r="O161" i="1"/>
  <c r="O142" i="1"/>
  <c r="O129" i="1"/>
  <c r="O96" i="1"/>
  <c r="O36" i="1"/>
  <c r="O138" i="1"/>
  <c r="O68" i="1"/>
  <c r="O107" i="1"/>
  <c r="O136" i="1"/>
  <c r="O43" i="1"/>
  <c r="O91" i="1"/>
  <c r="O102" i="1"/>
  <c r="O88" i="1"/>
  <c r="O101" i="1"/>
  <c r="O76" i="1"/>
  <c r="O109" i="1"/>
  <c r="O155" i="1"/>
  <c r="O85" i="1"/>
  <c r="O140" i="1"/>
  <c r="O128" i="1"/>
  <c r="O54" i="1"/>
  <c r="O70" i="1"/>
  <c r="O86" i="1"/>
  <c r="O111" i="1"/>
  <c r="O170" i="1"/>
  <c r="O124" i="1"/>
  <c r="O24" i="1"/>
  <c r="O22" i="1"/>
  <c r="O159" i="1"/>
  <c r="O45" i="1"/>
  <c r="O61" i="1"/>
  <c r="O77" i="1"/>
  <c r="O97" i="1"/>
  <c r="O160" i="1"/>
  <c r="O125" i="1"/>
  <c r="O29" i="1"/>
  <c r="O106" i="1"/>
  <c r="O165" i="1"/>
  <c r="O114" i="1"/>
  <c r="O56" i="1"/>
  <c r="O72" i="1"/>
  <c r="O174" i="1"/>
  <c r="O30" i="1"/>
  <c r="O167" i="1"/>
  <c r="O63" i="1"/>
  <c r="O164" i="1"/>
  <c r="O110" i="1"/>
  <c r="O44" i="1"/>
  <c r="O150" i="1"/>
  <c r="O93" i="1"/>
  <c r="O83" i="1"/>
  <c r="O172" i="1"/>
  <c r="O145" i="1"/>
  <c r="O46" i="1"/>
  <c r="O95" i="1"/>
  <c r="O127" i="1"/>
  <c r="O132" i="1"/>
  <c r="O144" i="1"/>
  <c r="O37" i="1"/>
  <c r="O118" i="1"/>
  <c r="O42" i="1"/>
  <c r="O58" i="1"/>
  <c r="O74" i="1"/>
  <c r="O90" i="1"/>
  <c r="O146" i="1"/>
  <c r="O100" i="1"/>
  <c r="O119" i="1"/>
  <c r="O34" i="1"/>
  <c r="O28" i="1"/>
  <c r="O175" i="1"/>
  <c r="O49" i="1"/>
  <c r="O65" i="1"/>
  <c r="O81" i="1"/>
  <c r="O105" i="1"/>
  <c r="O168" i="1"/>
  <c r="O133" i="1"/>
  <c r="O33" i="1"/>
  <c r="O141" i="1"/>
  <c r="O173" i="1"/>
  <c r="O122" i="1"/>
  <c r="O123" i="1"/>
  <c r="O51" i="1"/>
  <c r="O35" i="1"/>
  <c r="O62" i="1"/>
  <c r="O69" i="1"/>
  <c r="O149" i="1"/>
  <c r="O92" i="1"/>
  <c r="O15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<sst xmlns="http://schemas.openxmlformats.org/spreadsheetml/2006/main" count="1282" uniqueCount="579">
  <si>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</si>
  <si>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</si>
  <si>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</si>
  <si>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</si>
  <si>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</si>
  <si>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</si>
  <si>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</si>
  <si>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</si>
  <si>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</si>
  <si>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</si>
  <si>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</si>
  <si>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</si>
  <si>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</si>
  <si>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</si>
  <si>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</si>
  <si>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</si>
  <si>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</si>
  <si>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</si>
  <si>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</si>
  <si>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</si>
  <si>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</si>
  <si>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</si>
  <si>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</si>
  <si>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</si>
  <si>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</si>
  <si>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</si>
  <si>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</si>
  <si>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</si>
  <si>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AN 290,108</t>
  </si>
  <si>
    <t>BBSAG Bull...11</t>
  </si>
  <si>
    <t>B</t>
  </si>
  <si>
    <t>MVS 8,29</t>
  </si>
  <si>
    <t>pg</t>
  </si>
  <si>
    <t>HBZ 71</t>
  </si>
  <si>
    <t>ORION 123</t>
  </si>
  <si>
    <t>BBSAG Bull...28</t>
  </si>
  <si>
    <t>BBSAG Bull.2</t>
  </si>
  <si>
    <t>IBVS 937</t>
  </si>
  <si>
    <t>IBVS 1053</t>
  </si>
  <si>
    <t>IBVS 1163</t>
  </si>
  <si>
    <t>IBVS 1249</t>
  </si>
  <si>
    <t>BBSAG Bull.25</t>
  </si>
  <si>
    <t>BAAVSS 58,11</t>
  </si>
  <si>
    <t>IBVS 1449</t>
  </si>
  <si>
    <t>BBSAG Bull.39</t>
  </si>
  <si>
    <t>BBSAG Bull.40</t>
  </si>
  <si>
    <t>BAAVSS 59,16</t>
  </si>
  <si>
    <t>BBSAG Bull.56</t>
  </si>
  <si>
    <t>UNP.</t>
  </si>
  <si>
    <t>BAV-M 36</t>
  </si>
  <si>
    <t>BAV-M 38</t>
  </si>
  <si>
    <t>BAV-M 43</t>
  </si>
  <si>
    <t>BAV-M 46</t>
  </si>
  <si>
    <t>BAAVSS 72,22</t>
  </si>
  <si>
    <t>BAV-M 52</t>
  </si>
  <si>
    <t>BAV-M 56</t>
  </si>
  <si>
    <t>BAV-M 59</t>
  </si>
  <si>
    <t>BBSAG Bull.103</t>
  </si>
  <si>
    <t>BBSAG 103</t>
  </si>
  <si>
    <t>II</t>
  </si>
  <si>
    <t>IBVS 4912</t>
  </si>
  <si>
    <t>I</t>
  </si>
  <si>
    <t>IBVS 4967</t>
  </si>
  <si>
    <t>Srivastava 1987</t>
  </si>
  <si>
    <t>IBVS 0530</t>
  </si>
  <si>
    <t>IBVS 0937</t>
  </si>
  <si>
    <t>IBVS 5606</t>
  </si>
  <si>
    <t># of data points:</t>
  </si>
  <si>
    <t>EA/SD</t>
  </si>
  <si>
    <t>IZ Per / GSC 03670-01074</t>
  </si>
  <si>
    <t>My time zone &gt;&gt;&gt;&gt;&gt;</t>
  </si>
  <si>
    <t>(PST=8, PDT=MDT=7, MDT=CST=6, etc.)</t>
  </si>
  <si>
    <t>JD today</t>
  </si>
  <si>
    <t>New Cycle</t>
  </si>
  <si>
    <t>Next ToM</t>
  </si>
  <si>
    <t>Add cycle</t>
  </si>
  <si>
    <t>Old Cycle</t>
  </si>
  <si>
    <t>Start of linear fit &gt;&gt;&gt;&gt;&gt;&gt;&gt;&gt;&gt;&gt;&gt;&gt;&gt;&gt;&gt;&gt;&gt;&gt;&gt;&gt;&gt;</t>
  </si>
  <si>
    <t>IBVS 5918</t>
  </si>
  <si>
    <t>IBVS 6007</t>
  </si>
  <si>
    <t>OEJV 0001</t>
  </si>
  <si>
    <t>vis</t>
  </si>
  <si>
    <t>OEJV 0160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</si>
  <si>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</si>
  <si>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</si>
  <si>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</si>
  <si>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</si>
  <si>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</si>
  <si>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</si>
  <si>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</si>
  <si>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</si>
  <si>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</si>
  <si>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</si>
  <si>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 -0.003 </t>
  </si>
  <si>
    <t>2415625.740 </t>
  </si>
  <si>
    <t> 29.08.1901 05:45 </t>
  </si>
  <si>
    <t> 0.073 </t>
  </si>
  <si>
    <t>P </t>
  </si>
  <si>
    <t> J.Ashbrook </t>
  </si>
  <si>
    <t> VB 5.8 </t>
  </si>
  <si>
    <t>2416149.473 </t>
  </si>
  <si>
    <t> 03.02.1903 23:21 </t>
  </si>
  <si>
    <t> 0.157 </t>
  </si>
  <si>
    <t>2416514.482 </t>
  </si>
  <si>
    <t> 03.02.1904 23:34 </t>
  </si>
  <si>
    <t> 0.086 </t>
  </si>
  <si>
    <t>2417148.781 </t>
  </si>
  <si>
    <t> 30.10.1905 06:44 </t>
  </si>
  <si>
    <t> 0.105 </t>
  </si>
  <si>
    <t>2417185.594 </t>
  </si>
  <si>
    <t> 06.12.1905 02:15 </t>
  </si>
  <si>
    <t> 0.042 </t>
  </si>
  <si>
    <t>2417797.809 </t>
  </si>
  <si>
    <t> 10.08.1907 07:24 </t>
  </si>
  <si>
    <t> 0.103 </t>
  </si>
  <si>
    <t>2417867.715 </t>
  </si>
  <si>
    <t> 19.10.1907 05:09 </t>
  </si>
  <si>
    <t> -0.057 </t>
  </si>
  <si>
    <t>2418332.537 </t>
  </si>
  <si>
    <t> 26.01.1909 00:53 </t>
  </si>
  <si>
    <t> 0.118 </t>
  </si>
  <si>
    <t>2419320.674 </t>
  </si>
  <si>
    <t> 11.10.1911 04:10 </t>
  </si>
  <si>
    <t> -0.041 </t>
  </si>
  <si>
    <t>2419442.484 </t>
  </si>
  <si>
    <t> 09.02.1912 23:36 </t>
  </si>
  <si>
    <t> 0.076 </t>
  </si>
  <si>
    <t>2420334.824 </t>
  </si>
  <si>
    <t> 21.07.1914 07:46 </t>
  </si>
  <si>
    <t> -0.001 </t>
  </si>
  <si>
    <t>2420548.535 </t>
  </si>
  <si>
    <t> 20.02.1915 00:50 </t>
  </si>
  <si>
    <t> -0.175 </t>
  </si>
  <si>
    <t>2420832.582 </t>
  </si>
  <si>
    <t> 01.12.1915 01:58 </t>
  </si>
  <si>
    <t> -0.079 </t>
  </si>
  <si>
    <t>2421245.598 </t>
  </si>
  <si>
    <t> 17.01.1917 02:21 </t>
  </si>
  <si>
    <t> -0.082 </t>
  </si>
  <si>
    <t>2421614.459 </t>
  </si>
  <si>
    <t> 20.01.1918 23:00 </t>
  </si>
  <si>
    <t> 0.011 </t>
  </si>
  <si>
    <t>2421883.625 </t>
  </si>
  <si>
    <t> 17.10.1918 03:00 </t>
  </si>
  <si>
    <t> -0.023 </t>
  </si>
  <si>
    <t>2423701.772 </t>
  </si>
  <si>
    <t> 09.10.1923 06:31 </t>
  </si>
  <si>
    <t> 0.101 </t>
  </si>
  <si>
    <t>2425571.200 </t>
  </si>
  <si>
    <t> 20.11.1928 16:48 </t>
  </si>
  <si>
    <t> -0.121 </t>
  </si>
  <si>
    <t> W.Strohmeier </t>
  </si>
  <si>
    <t> KVB 24.6 </t>
  </si>
  <si>
    <t>2425619.241 </t>
  </si>
  <si>
    <t> 07.01.1929 17:47 </t>
  </si>
  <si>
    <t> -0.020 </t>
  </si>
  <si>
    <t>2425807.493 </t>
  </si>
  <si>
    <t> 14.07.1929 23:49 </t>
  </si>
  <si>
    <t> 0.161 </t>
  </si>
  <si>
    <t>2426622.395 </t>
  </si>
  <si>
    <t> 07.10.1931 21:28 </t>
  </si>
  <si>
    <t> 0.087 </t>
  </si>
  <si>
    <t>2426622.417 </t>
  </si>
  <si>
    <t> 07.10.1931 22:00 </t>
  </si>
  <si>
    <t> 0.109 </t>
  </si>
  <si>
    <t>2426622.548 </t>
  </si>
  <si>
    <t> 08.10.1931 01:09 </t>
  </si>
  <si>
    <t> 0.240 </t>
  </si>
  <si>
    <t>2426659.264 </t>
  </si>
  <si>
    <t> 13.11.1931 18:20 </t>
  </si>
  <si>
    <t> 0.080 </t>
  </si>
  <si>
    <t>2426659.328 </t>
  </si>
  <si>
    <t> 13.11.1931 19:52 </t>
  </si>
  <si>
    <t> 0.144 </t>
  </si>
  <si>
    <t>2426718.265 </t>
  </si>
  <si>
    <t> 11.01.1932 18:21 </t>
  </si>
  <si>
    <t> 0.078 </t>
  </si>
  <si>
    <t>2426928.510 </t>
  </si>
  <si>
    <t> 09.08.1932 00:14 </t>
  </si>
  <si>
    <t> 0.126 </t>
  </si>
  <si>
    <t>2426928.567 </t>
  </si>
  <si>
    <t> 09.08.1932 01:36 </t>
  </si>
  <si>
    <t> 0.183 </t>
  </si>
  <si>
    <t>2426987.280 </t>
  </si>
  <si>
    <t> 06.10.1932 18:43 </t>
  </si>
  <si>
    <t> -0.107 </t>
  </si>
  <si>
    <t>2426987.294 </t>
  </si>
  <si>
    <t> 06.10.1932 19:03 </t>
  </si>
  <si>
    <t> -0.093 </t>
  </si>
  <si>
    <t>2426987.331 </t>
  </si>
  <si>
    <t> 06.10.1932 19:56 </t>
  </si>
  <si>
    <t> -0.056 </t>
  </si>
  <si>
    <t>2426987.352 </t>
  </si>
  <si>
    <t> 06.10.1932 20:26 </t>
  </si>
  <si>
    <t> -0.035 </t>
  </si>
  <si>
    <t>2426987.372 </t>
  </si>
  <si>
    <t> 06.10.1932 20:55 </t>
  </si>
  <si>
    <t> -0.015 </t>
  </si>
  <si>
    <t>2426987.413 </t>
  </si>
  <si>
    <t> 06.10.1932 21:54 </t>
  </si>
  <si>
    <t> 0.026 </t>
  </si>
  <si>
    <t>2426987.436 </t>
  </si>
  <si>
    <t> 06.10.1932 22:27 </t>
  </si>
  <si>
    <t> 0.049 </t>
  </si>
  <si>
    <t>2426987.459 </t>
  </si>
  <si>
    <t> 06.10.1932 23:00 </t>
  </si>
  <si>
    <t> 0.072 </t>
  </si>
  <si>
    <t>2427061.254 </t>
  </si>
  <si>
    <t> 19.12.1932 18:05 </t>
  </si>
  <si>
    <t> 0.113 </t>
  </si>
  <si>
    <t>2427315.481 </t>
  </si>
  <si>
    <t> 30.08.1933 23:32 </t>
  </si>
  <si>
    <t> -0.109 </t>
  </si>
  <si>
    <t>2427315.502 </t>
  </si>
  <si>
    <t> 31.08.1933 00:02 </t>
  </si>
  <si>
    <t> -0.088 </t>
  </si>
  <si>
    <t>2427315.524 </t>
  </si>
  <si>
    <t> 31.08.1933 00:34 </t>
  </si>
  <si>
    <t> -0.066 </t>
  </si>
  <si>
    <t>2427315.538 </t>
  </si>
  <si>
    <t> 31.08.1933 00:54 </t>
  </si>
  <si>
    <t> -0.052 </t>
  </si>
  <si>
    <t>2427330.405 </t>
  </si>
  <si>
    <t> 14.09.1933 21:43 </t>
  </si>
  <si>
    <t> 0.064 </t>
  </si>
  <si>
    <t>2427684.501 </t>
  </si>
  <si>
    <t> 04.09.1934 00:01 </t>
  </si>
  <si>
    <t>2427684.566 </t>
  </si>
  <si>
    <t> 04.09.1934 01:35 </t>
  </si>
  <si>
    <t> 0.209 </t>
  </si>
  <si>
    <t>2427754.351 </t>
  </si>
  <si>
    <t> 12.11.1934 20:25 </t>
  </si>
  <si>
    <t> -0.072 </t>
  </si>
  <si>
    <t>2427754.373 </t>
  </si>
  <si>
    <t> 12.11.1934 20:57 </t>
  </si>
  <si>
    <t> -0.050 </t>
  </si>
  <si>
    <t>2428108.340 </t>
  </si>
  <si>
    <t> 01.11.1935 20:09 </t>
  </si>
  <si>
    <t> -0.100 </t>
  </si>
  <si>
    <t>2428543.679 </t>
  </si>
  <si>
    <t> 10.01.1937 04:17 </t>
  </si>
  <si>
    <t> 0.094 </t>
  </si>
  <si>
    <t> K.Löchel </t>
  </si>
  <si>
    <t> MVS 458 </t>
  </si>
  <si>
    <t>2428757.509 </t>
  </si>
  <si>
    <t> 12.08.1937 00:12 </t>
  </si>
  <si>
    <t> 0.039 </t>
  </si>
  <si>
    <t>2428757.539 </t>
  </si>
  <si>
    <t> 12.08.1937 00:56 </t>
  </si>
  <si>
    <t> 0.069 </t>
  </si>
  <si>
    <t>2428779.522 </t>
  </si>
  <si>
    <t> 03.09.1937 00:31 </t>
  </si>
  <si>
    <t> -0.074 </t>
  </si>
  <si>
    <t>2428938.262 </t>
  </si>
  <si>
    <t> 08.02.1938 18:17 </t>
  </si>
  <si>
    <t> 0.096 </t>
  </si>
  <si>
    <t>2428938.283 </t>
  </si>
  <si>
    <t> 08.02.1938 18:47 </t>
  </si>
  <si>
    <t> 0.117 </t>
  </si>
  <si>
    <t>2429111.494 </t>
  </si>
  <si>
    <t> 31.07.1938 23:51 </t>
  </si>
  <si>
    <t> 0.007 </t>
  </si>
  <si>
    <t>2429111.538 </t>
  </si>
  <si>
    <t> 01.08.1938 00:54 </t>
  </si>
  <si>
    <t> 0.051 </t>
  </si>
  <si>
    <t>2429159.431 </t>
  </si>
  <si>
    <t> 17.09.1938 22:20 </t>
  </si>
  <si>
    <t> 0.004 </t>
  </si>
  <si>
    <t>2429170.403 </t>
  </si>
  <si>
    <t> 28.09.1938 21:40 </t>
  </si>
  <si>
    <t> -0.087 </t>
  </si>
  <si>
    <t>2429196.397 </t>
  </si>
  <si>
    <t> 24.10.1938 21:31 </t>
  </si>
  <si>
    <t>2429196.462 </t>
  </si>
  <si>
    <t> 24.10.1938 23:05 </t>
  </si>
  <si>
    <t> 0.159 </t>
  </si>
  <si>
    <t>2429303.263 </t>
  </si>
  <si>
    <t> 08.02.1939 18:18 </t>
  </si>
  <si>
    <t> 0.017 </t>
  </si>
  <si>
    <t>2429491.541 </t>
  </si>
  <si>
    <t> 16.08.1939 00:59 </t>
  </si>
  <si>
    <t> 0.224 </t>
  </si>
  <si>
    <t>2430645.460 </t>
  </si>
  <si>
    <t> 12.10.1942 23:02 </t>
  </si>
  <si>
    <t> -0.099 </t>
  </si>
  <si>
    <t>2430730.339 </t>
  </si>
  <si>
    <t> 05.01.1943 20:08 </t>
  </si>
  <si>
    <t> -0.036 </t>
  </si>
  <si>
    <t>2430763.571 </t>
  </si>
  <si>
    <t> 08.02.1943 01:42 </t>
  </si>
  <si>
    <t>2430778.288 </t>
  </si>
  <si>
    <t> 22.02.1943 18:54 </t>
  </si>
  <si>
    <t> -0.027 </t>
  </si>
  <si>
    <t>2430789.321 </t>
  </si>
  <si>
    <t> 05.03.1943 19:42 </t>
  </si>
  <si>
    <t>2434720.432 </t>
  </si>
  <si>
    <t> 08.12.1953 22:22 </t>
  </si>
  <si>
    <t> -0.005 </t>
  </si>
  <si>
    <t>2434768.308 </t>
  </si>
  <si>
    <t> 25.01.1954 19:23 </t>
  </si>
  <si>
    <t> -0.069 </t>
  </si>
  <si>
    <t>2435369.506 </t>
  </si>
  <si>
    <t> 19.09.1955 00:08 </t>
  </si>
  <si>
    <t> 0.038 </t>
  </si>
  <si>
    <t>2435476.383 </t>
  </si>
  <si>
    <t> 03.01.1956 21:11 </t>
  </si>
  <si>
    <t>2435502.283 </t>
  </si>
  <si>
    <t> 29.01.1956 18:47 </t>
  </si>
  <si>
    <t> 0.059 </t>
  </si>
  <si>
    <t>2436453.590 </t>
  </si>
  <si>
    <t> 07.09.1958 02:09 </t>
  </si>
  <si>
    <t> -0.054 </t>
  </si>
  <si>
    <t>2439029.465 </t>
  </si>
  <si>
    <t> 25.09.1965 23:09 </t>
  </si>
  <si>
    <t> -0.018 </t>
  </si>
  <si>
    <t> T.Berthold </t>
  </si>
  <si>
    <t> HABZ 71 </t>
  </si>
  <si>
    <t>2439053.429 </t>
  </si>
  <si>
    <t> 19.10.1965 22:17 </t>
  </si>
  <si>
    <t> -0.024 </t>
  </si>
  <si>
    <t>V </t>
  </si>
  <si>
    <t> W.Braune </t>
  </si>
  <si>
    <t>BAVM 18 </t>
  </si>
  <si>
    <t>2439916.373 </t>
  </si>
  <si>
    <t> 29.02.1968 20:57 </t>
  </si>
  <si>
    <t> K.Locher </t>
  </si>
  <si>
    <t> ORI 106 </t>
  </si>
  <si>
    <t>2440152.362 </t>
  </si>
  <si>
    <t> 22.10.1968 20:41 </t>
  </si>
  <si>
    <t> H.Busch </t>
  </si>
  <si>
    <t> MVS 8.29 </t>
  </si>
  <si>
    <t>2440152.403 </t>
  </si>
  <si>
    <t> 22.10.1968 21:40 </t>
  </si>
  <si>
    <t> 0.023 </t>
  </si>
  <si>
    <t>2440176.336 </t>
  </si>
  <si>
    <t> 15.11.1968 20:03 </t>
  </si>
  <si>
    <t> -0.014 </t>
  </si>
  <si>
    <t>E </t>
  </si>
  <si>
    <t>?</t>
  </si>
  <si>
    <t> R.Srivastava </t>
  </si>
  <si>
    <t> BAC 21.359 </t>
  </si>
  <si>
    <t>2440202.174 </t>
  </si>
  <si>
    <t> 11.12.1968 16:10 </t>
  </si>
  <si>
    <t>2440237.195 </t>
  </si>
  <si>
    <t> 15.01.1969 16:40 </t>
  </si>
  <si>
    <t>2440871.476 </t>
  </si>
  <si>
    <t> 11.10.1970 23:25 </t>
  </si>
  <si>
    <t> -0.000 </t>
  </si>
  <si>
    <t> M.Meier </t>
  </si>
  <si>
    <t>IBVS 530 </t>
  </si>
  <si>
    <t>2440956.301 </t>
  </si>
  <si>
    <t> 04.01.1971 19:13 </t>
  </si>
  <si>
    <t> 0.008 </t>
  </si>
  <si>
    <t> ORI 123 </t>
  </si>
  <si>
    <t>2440967.366 </t>
  </si>
  <si>
    <t> 15.01.1971 20:47 </t>
  </si>
  <si>
    <t> 0.010 </t>
  </si>
  <si>
    <t>2441273.444 </t>
  </si>
  <si>
    <t> 17.11.1971 22:39 </t>
  </si>
  <si>
    <t> 0.012 </t>
  </si>
  <si>
    <t> D.Pickup </t>
  </si>
  <si>
    <t> BBS 2 </t>
  </si>
  <si>
    <t>2441273.456 </t>
  </si>
  <si>
    <t> 17.11.1971 22:56 </t>
  </si>
  <si>
    <t> 0.024 </t>
  </si>
  <si>
    <t> T.Gough </t>
  </si>
  <si>
    <t>2441332.440 </t>
  </si>
  <si>
    <t> 15.01.1972 22:33 </t>
  </si>
  <si>
    <t> 0.005 </t>
  </si>
  <si>
    <t> W.Huck </t>
  </si>
  <si>
    <t>IBVS 937 </t>
  </si>
  <si>
    <t>2441959.342 </t>
  </si>
  <si>
    <t> 03.10.1973 20:12 </t>
  </si>
  <si>
    <t> 0.002 </t>
  </si>
  <si>
    <t>2442324.4202 </t>
  </si>
  <si>
    <t> 03.10.1974 22:05 </t>
  </si>
  <si>
    <t> 0.0010 </t>
  </si>
  <si>
    <t> A.Y.Ertan </t>
  </si>
  <si>
    <t>IBVS 1053 </t>
  </si>
  <si>
    <t>2442630.4953 </t>
  </si>
  <si>
    <t> 05.08.1975 23:53 </t>
  </si>
  <si>
    <t> -0.0008 </t>
  </si>
  <si>
    <t> J.Ebersberger </t>
  </si>
  <si>
    <t>IBVS 1163 </t>
  </si>
  <si>
    <t>2442641.554 </t>
  </si>
  <si>
    <t> 17.08.1975 01:17 </t>
  </si>
  <si>
    <t> M.D.Taylor </t>
  </si>
  <si>
    <t> JBAA 87.80 </t>
  </si>
  <si>
    <t>2442722.682 </t>
  </si>
  <si>
    <t> 06.11.1975 04:22 </t>
  </si>
  <si>
    <t> -0.006 </t>
  </si>
  <si>
    <t> A.Mallama </t>
  </si>
  <si>
    <t>IBVS 1249 </t>
  </si>
  <si>
    <t>2442774.308 </t>
  </si>
  <si>
    <t> 27.12.1975 19:23 </t>
  </si>
  <si>
    <t> -0.007 </t>
  </si>
  <si>
    <t> BBS 25 </t>
  </si>
  <si>
    <t>2443150.464 </t>
  </si>
  <si>
    <t> 06.01.1977 23:08 </t>
  </si>
  <si>
    <t> 0.006 </t>
  </si>
  <si>
    <t> G.J.Kirby </t>
  </si>
  <si>
    <t> VSSC 58.18 </t>
  </si>
  <si>
    <t>2443386.4696 </t>
  </si>
  <si>
    <t> 30.08.1977 23:16 </t>
  </si>
  <si>
    <t> 0.0006 </t>
  </si>
  <si>
    <t>IBVS 1449 </t>
  </si>
  <si>
    <t>2443777.349 </t>
  </si>
  <si>
    <t> 25.09.1978 20:22 </t>
  </si>
  <si>
    <t> -0.013 </t>
  </si>
  <si>
    <t>2443788.403 </t>
  </si>
  <si>
    <t> 06.10.1978 21:40 </t>
  </si>
  <si>
    <t> -0.022 </t>
  </si>
  <si>
    <t> E.Poretti </t>
  </si>
  <si>
    <t> BBS 39 </t>
  </si>
  <si>
    <t>2443836.356 </t>
  </si>
  <si>
    <t> 23.11.1978 20:32 </t>
  </si>
  <si>
    <t> -0.009 </t>
  </si>
  <si>
    <t> BBS 40 </t>
  </si>
  <si>
    <t>2444140.571 </t>
  </si>
  <si>
    <t> 24.09.1979 01:42 </t>
  </si>
  <si>
    <t> T.Brelstaff </t>
  </si>
  <si>
    <t> VSSC 59.19 </t>
  </si>
  <si>
    <t>2444166.398 </t>
  </si>
  <si>
    <t> 19.10.1979 21:33 </t>
  </si>
  <si>
    <t>2444179.300 </t>
  </si>
  <si>
    <t> 01.11.1979 19:12 </t>
  </si>
  <si>
    <t> -0.019 </t>
  </si>
  <si>
    <t>2444485.383 </t>
  </si>
  <si>
    <t> 02.09.1980 21:11 </t>
  </si>
  <si>
    <t> BBS 56 </t>
  </si>
  <si>
    <t>2444577.5874 </t>
  </si>
  <si>
    <t> 04.12.1980 02:05 </t>
  </si>
  <si>
    <t> 0.0000 </t>
  </si>
  <si>
    <t> D.R.Skillman </t>
  </si>
  <si>
    <t> AVSJ 11.60 </t>
  </si>
  <si>
    <t>2444861.520 </t>
  </si>
  <si>
    <t> 14.09.1981 00:28 </t>
  </si>
  <si>
    <t> J.Isles </t>
  </si>
  <si>
    <t>2445407.310 </t>
  </si>
  <si>
    <t> 13.03.1983 19:26 </t>
  </si>
  <si>
    <t> -0.004 </t>
  </si>
  <si>
    <t>BAVM 36 </t>
  </si>
  <si>
    <t>2445407.314 </t>
  </si>
  <si>
    <t> 13.03.1983 19:32 </t>
  </si>
  <si>
    <t> 0.000 </t>
  </si>
  <si>
    <t> J.Hübscher </t>
  </si>
  <si>
    <t>2445558.500 </t>
  </si>
  <si>
    <t> 12.08.1983 00:00 </t>
  </si>
  <si>
    <t> -0.008 </t>
  </si>
  <si>
    <t> B.Klaas </t>
  </si>
  <si>
    <t>BAVM 38 </t>
  </si>
  <si>
    <t>2445558.511 </t>
  </si>
  <si>
    <t> 12.08.1983 00:15 </t>
  </si>
  <si>
    <t> 0.003 </t>
  </si>
  <si>
    <t> P.Ringe </t>
  </si>
  <si>
    <t>2446327.381 </t>
  </si>
  <si>
    <t> 18.09.1985 21:08 </t>
  </si>
  <si>
    <t>BAVM 43 </t>
  </si>
  <si>
    <t>2446764.361 </t>
  </si>
  <si>
    <t> 29.11.1986 20:39 </t>
  </si>
  <si>
    <t> -0.016 </t>
  </si>
  <si>
    <t> B.Koch </t>
  </si>
  <si>
    <t>BAVM 46 </t>
  </si>
  <si>
    <t>2447142.377 </t>
  </si>
  <si>
    <t> 12.12.1987 21:02 </t>
  </si>
  <si>
    <t> 0.013 </t>
  </si>
  <si>
    <t> J.Pirita </t>
  </si>
  <si>
    <t> ALBO 1988 3 </t>
  </si>
  <si>
    <t>2447153.411 </t>
  </si>
  <si>
    <t> 23.12.1987 21:51 </t>
  </si>
  <si>
    <t>2447470.5664 </t>
  </si>
  <si>
    <t> 05.11.1988 01:35 </t>
  </si>
  <si>
    <t> -0.0005 </t>
  </si>
  <si>
    <t> J.Ells </t>
  </si>
  <si>
    <t> VSSC 72.26 </t>
  </si>
  <si>
    <t>2447579.328 </t>
  </si>
  <si>
    <t> 21.02.1989 19:52 </t>
  </si>
  <si>
    <t> -0.025 </t>
  </si>
  <si>
    <t> K.Seifert </t>
  </si>
  <si>
    <t>BAVM 52 </t>
  </si>
  <si>
    <t>2447778.454 </t>
  </si>
  <si>
    <t> 08.09.1989 22:53 </t>
  </si>
  <si>
    <t> -0.034 </t>
  </si>
  <si>
    <t>BAVM 56 </t>
  </si>
  <si>
    <t>2447789.5527 </t>
  </si>
  <si>
    <t> 20.09.1989 01:15 </t>
  </si>
  <si>
    <t> 0.0021 </t>
  </si>
  <si>
    <t> VSSC 73 </t>
  </si>
  <si>
    <t>2447863.276 </t>
  </si>
  <si>
    <t> 02.12.1989 18:37 </t>
  </si>
  <si>
    <t> -0.028 </t>
  </si>
  <si>
    <t> A.Szauer </t>
  </si>
  <si>
    <t> MTEO 20.35 </t>
  </si>
  <si>
    <t>2447968.369 </t>
  </si>
  <si>
    <t> 17.03.1990 20:51 </t>
  </si>
  <si>
    <t>2448132.5036 </t>
  </si>
  <si>
    <t> 29.08.1990 00:05 </t>
  </si>
  <si>
    <t> -0.0006 </t>
  </si>
  <si>
    <t>B;V</t>
  </si>
  <si>
    <t> F.Agerer </t>
  </si>
  <si>
    <t>BAVM 59 </t>
  </si>
  <si>
    <t>2449032.2961 </t>
  </si>
  <si>
    <t> 13.02.1993 19:06 </t>
  </si>
  <si>
    <t> -0.0003 </t>
  </si>
  <si>
    <t> E.Blättler </t>
  </si>
  <si>
    <t> BBS 103 </t>
  </si>
  <si>
    <t>2449253.569 </t>
  </si>
  <si>
    <t> 23.09.1993 01:39 </t>
  </si>
  <si>
    <t> M.Csukas </t>
  </si>
  <si>
    <t> ALBO 1994 2 </t>
  </si>
  <si>
    <t>2450540.579 </t>
  </si>
  <si>
    <t> 02.04.1997 01:53 </t>
  </si>
  <si>
    <t>o</t>
  </si>
  <si>
    <t> Krawietz&amp;Zaunick </t>
  </si>
  <si>
    <t>BAVM 128 </t>
  </si>
  <si>
    <t>2451097.3945 </t>
  </si>
  <si>
    <t> 10.10.1998 21:28 </t>
  </si>
  <si>
    <t> 0.0012 </t>
  </si>
  <si>
    <t>G</t>
  </si>
  <si>
    <t> I.Biro </t>
  </si>
  <si>
    <t>IBVS 4967 </t>
  </si>
  <si>
    <t>2451491.985 </t>
  </si>
  <si>
    <t> 09.11.1999 11:38 </t>
  </si>
  <si>
    <t> M.Sato </t>
  </si>
  <si>
    <t>VSB 47 </t>
  </si>
  <si>
    <t>2451923.413 </t>
  </si>
  <si>
    <t> 13.01.2001 21:54 </t>
  </si>
  <si>
    <t> R.Meyer </t>
  </si>
  <si>
    <t>BAVM 143 </t>
  </si>
  <si>
    <t>2452229.506 </t>
  </si>
  <si>
    <t> 16.11.2001 00:08 </t>
  </si>
  <si>
    <t>BAVM 154 </t>
  </si>
  <si>
    <t>2452572.4621 </t>
  </si>
  <si>
    <t> 24.10.2002 23:05 </t>
  </si>
  <si>
    <t> -0.0004 </t>
  </si>
  <si>
    <t> C.H.Porowski </t>
  </si>
  <si>
    <t>IBVS 5606 </t>
  </si>
  <si>
    <t>2453014.9825 </t>
  </si>
  <si>
    <t> 10.01.2004 11:34 </t>
  </si>
  <si>
    <t> -0.0007 </t>
  </si>
  <si>
    <t> Nakajima </t>
  </si>
  <si>
    <t>VSB 43 </t>
  </si>
  <si>
    <t>2453302.622 </t>
  </si>
  <si>
    <t> 24.10.2004 02:55 </t>
  </si>
  <si>
    <t>BAVM 174 </t>
  </si>
  <si>
    <t>2453638.199 </t>
  </si>
  <si>
    <t> 24.09.2005 16:46 </t>
  </si>
  <si>
    <t>BAVM 179 </t>
  </si>
  <si>
    <t>2454829.3209 </t>
  </si>
  <si>
    <t> 28.12.2008 19:42 </t>
  </si>
  <si>
    <t> 0.0026 </t>
  </si>
  <si>
    <t>C </t>
  </si>
  <si>
    <t>-I</t>
  </si>
  <si>
    <t>BAVM 209 </t>
  </si>
  <si>
    <t>2455139.070 </t>
  </si>
  <si>
    <t> 03.11.2009 13:40 </t>
  </si>
  <si>
    <t>2864</t>
  </si>
  <si>
    <t> K.Kanai </t>
  </si>
  <si>
    <t>VSB 50 </t>
  </si>
  <si>
    <t>2455830.51881 </t>
  </si>
  <si>
    <t> 26.09.2011 00:27 </t>
  </si>
  <si>
    <t>3051.5</t>
  </si>
  <si>
    <t> -0.00275 </t>
  </si>
  <si>
    <t>R</t>
  </si>
  <si>
    <t> R.Uhlar </t>
  </si>
  <si>
    <t>IBVS 6007 </t>
  </si>
  <si>
    <t>2455878.45741 </t>
  </si>
  <si>
    <t> 12.11.2011 22:58 </t>
  </si>
  <si>
    <t>3064.5</t>
  </si>
  <si>
    <t> -0.00390 </t>
  </si>
  <si>
    <t> F.Scaggiante </t>
  </si>
  <si>
    <t>OEJV 0160 </t>
  </si>
  <si>
    <t>2456905.4784 </t>
  </si>
  <si>
    <t> 04.09.2014 23:28 </t>
  </si>
  <si>
    <t>3343</t>
  </si>
  <si>
    <t> 0.0002 </t>
  </si>
  <si>
    <t>BAVM 239 </t>
  </si>
  <si>
    <t>IBVS 6196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</si>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</sst>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0" fillId="0" borderId="0" xfId="0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1" fillId="0" borderId="0" xfId="0" applyFont="1">
      <alignment vertical="top"/>
    </xf>
    <xf numFmtId="0" fontId="11" fillId="0" borderId="0" xfId="0" applyFont="1" applyAlignment="1">
      <alignment horizontal="left" wrapText="1"/>
    </xf>
    <xf numFmtId="0" fontId="33" fillId="0" borderId="0" xfId="42" applyFont="1" applyAlignment="1">
      <alignment wrapText="1"/>
    </xf>
    <xf numFmtId="0" fontId="33" fillId="0" borderId="0" xfId="42" applyFont="1" applyAlignment="1">
      <alignment horizontal="center" wrapText="1"/>
    </xf>
    <xf numFmtId="0" fontId="33" fillId="0" borderId="0" xfId="42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10" fillId="0" borderId="0" xfId="42" applyFont="1" applyAlignment="1">
      <alignment horizontal="left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33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IZ Per - O-C Diagr.</a:t>
            </a:r>
          </a:p>
        </c:rich>
      </c:tx>
      <c:layout>
        <c:manualLayout>
          <c:xMode val="edge"/>
          <c:yMode val="edge"/>
          <c:x val="0.3859934853420195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9381107491857"/>
          <c:y val="0.14678942920199375"/>
          <c:w val="0.80456026058631924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-7851</c:v>
                </c:pt>
                <c:pt idx="1">
                  <c:v>-7709</c:v>
                </c:pt>
                <c:pt idx="2">
                  <c:v>-7610</c:v>
                </c:pt>
                <c:pt idx="3">
                  <c:v>-7438</c:v>
                </c:pt>
                <c:pt idx="4">
                  <c:v>-7428</c:v>
                </c:pt>
                <c:pt idx="5">
                  <c:v>-7262</c:v>
                </c:pt>
                <c:pt idx="6">
                  <c:v>-7243</c:v>
                </c:pt>
                <c:pt idx="7">
                  <c:v>-7117</c:v>
                </c:pt>
                <c:pt idx="8">
                  <c:v>-6849</c:v>
                </c:pt>
                <c:pt idx="9">
                  <c:v>-6816</c:v>
                </c:pt>
                <c:pt idx="10">
                  <c:v>-6574</c:v>
                </c:pt>
                <c:pt idx="11">
                  <c:v>-6516</c:v>
                </c:pt>
                <c:pt idx="12">
                  <c:v>-6439</c:v>
                </c:pt>
                <c:pt idx="13">
                  <c:v>-6327</c:v>
                </c:pt>
                <c:pt idx="14">
                  <c:v>-6227</c:v>
                </c:pt>
                <c:pt idx="15">
                  <c:v>-6154</c:v>
                </c:pt>
                <c:pt idx="16">
                  <c:v>-5661</c:v>
                </c:pt>
                <c:pt idx="17">
                  <c:v>-5154</c:v>
                </c:pt>
                <c:pt idx="18">
                  <c:v>-5154</c:v>
                </c:pt>
                <c:pt idx="19">
                  <c:v>-5141</c:v>
                </c:pt>
                <c:pt idx="20">
                  <c:v>-5090</c:v>
                </c:pt>
                <c:pt idx="21">
                  <c:v>-4869</c:v>
                </c:pt>
                <c:pt idx="22">
                  <c:v>-4869</c:v>
                </c:pt>
                <c:pt idx="23">
                  <c:v>-4869</c:v>
                </c:pt>
                <c:pt idx="24">
                  <c:v>-4859</c:v>
                </c:pt>
                <c:pt idx="25">
                  <c:v>-4859</c:v>
                </c:pt>
                <c:pt idx="26">
                  <c:v>-4843</c:v>
                </c:pt>
                <c:pt idx="27">
                  <c:v>-4786</c:v>
                </c:pt>
                <c:pt idx="28">
                  <c:v>-4786</c:v>
                </c:pt>
                <c:pt idx="29">
                  <c:v>-4770</c:v>
                </c:pt>
                <c:pt idx="30">
                  <c:v>-4770</c:v>
                </c:pt>
                <c:pt idx="31">
                  <c:v>-4770</c:v>
                </c:pt>
                <c:pt idx="32">
                  <c:v>-4770</c:v>
                </c:pt>
                <c:pt idx="33">
                  <c:v>-4770</c:v>
                </c:pt>
                <c:pt idx="34">
                  <c:v>-4770</c:v>
                </c:pt>
                <c:pt idx="35">
                  <c:v>-4770</c:v>
                </c:pt>
                <c:pt idx="36">
                  <c:v>-4770</c:v>
                </c:pt>
                <c:pt idx="37">
                  <c:v>-4750</c:v>
                </c:pt>
                <c:pt idx="38">
                  <c:v>-4681</c:v>
                </c:pt>
                <c:pt idx="39">
                  <c:v>-4681</c:v>
                </c:pt>
                <c:pt idx="40">
                  <c:v>-4681</c:v>
                </c:pt>
                <c:pt idx="41">
                  <c:v>-4681</c:v>
                </c:pt>
                <c:pt idx="42">
                  <c:v>-4677</c:v>
                </c:pt>
                <c:pt idx="43">
                  <c:v>-4581</c:v>
                </c:pt>
                <c:pt idx="44">
                  <c:v>-4581</c:v>
                </c:pt>
                <c:pt idx="45">
                  <c:v>-4562</c:v>
                </c:pt>
                <c:pt idx="46">
                  <c:v>-4562</c:v>
                </c:pt>
                <c:pt idx="47">
                  <c:v>-4466</c:v>
                </c:pt>
                <c:pt idx="48">
                  <c:v>-4348</c:v>
                </c:pt>
                <c:pt idx="49">
                  <c:v>-4290</c:v>
                </c:pt>
                <c:pt idx="50">
                  <c:v>-4290</c:v>
                </c:pt>
                <c:pt idx="51">
                  <c:v>-4284</c:v>
                </c:pt>
                <c:pt idx="52">
                  <c:v>-4241</c:v>
                </c:pt>
                <c:pt idx="53">
                  <c:v>-4241</c:v>
                </c:pt>
                <c:pt idx="54">
                  <c:v>-4194</c:v>
                </c:pt>
                <c:pt idx="55">
                  <c:v>-4194</c:v>
                </c:pt>
                <c:pt idx="56">
                  <c:v>-4181</c:v>
                </c:pt>
                <c:pt idx="57">
                  <c:v>-4178</c:v>
                </c:pt>
                <c:pt idx="58">
                  <c:v>-4171</c:v>
                </c:pt>
                <c:pt idx="59">
                  <c:v>-4171</c:v>
                </c:pt>
                <c:pt idx="60">
                  <c:v>-4142</c:v>
                </c:pt>
                <c:pt idx="61">
                  <c:v>-4091</c:v>
                </c:pt>
                <c:pt idx="62">
                  <c:v>-3778</c:v>
                </c:pt>
                <c:pt idx="63">
                  <c:v>-3755</c:v>
                </c:pt>
                <c:pt idx="64">
                  <c:v>-3746</c:v>
                </c:pt>
                <c:pt idx="65">
                  <c:v>-3742</c:v>
                </c:pt>
                <c:pt idx="66">
                  <c:v>-3739</c:v>
                </c:pt>
                <c:pt idx="67">
                  <c:v>-2673</c:v>
                </c:pt>
                <c:pt idx="68">
                  <c:v>-2660</c:v>
                </c:pt>
                <c:pt idx="69">
                  <c:v>-2497</c:v>
                </c:pt>
                <c:pt idx="70">
                  <c:v>-2468</c:v>
                </c:pt>
                <c:pt idx="71">
                  <c:v>-2461</c:v>
                </c:pt>
                <c:pt idx="72">
                  <c:v>-2203</c:v>
                </c:pt>
                <c:pt idx="73">
                  <c:v>-1504.5</c:v>
                </c:pt>
                <c:pt idx="74">
                  <c:v>-1498</c:v>
                </c:pt>
                <c:pt idx="75">
                  <c:v>-1264</c:v>
                </c:pt>
                <c:pt idx="76">
                  <c:v>-1200</c:v>
                </c:pt>
                <c:pt idx="77">
                  <c:v>-1200</c:v>
                </c:pt>
                <c:pt idx="78">
                  <c:v>-1193.5</c:v>
                </c:pt>
                <c:pt idx="79">
                  <c:v>-1186.5</c:v>
                </c:pt>
                <c:pt idx="80">
                  <c:v>-1177</c:v>
                </c:pt>
                <c:pt idx="81">
                  <c:v>-1005</c:v>
                </c:pt>
                <c:pt idx="82">
                  <c:v>-982</c:v>
                </c:pt>
                <c:pt idx="83">
                  <c:v>-982</c:v>
                </c:pt>
                <c:pt idx="84">
                  <c:v>-979</c:v>
                </c:pt>
                <c:pt idx="85">
                  <c:v>-979</c:v>
                </c:pt>
                <c:pt idx="86">
                  <c:v>-896</c:v>
                </c:pt>
                <c:pt idx="87">
                  <c:v>-896</c:v>
                </c:pt>
                <c:pt idx="88">
                  <c:v>-880</c:v>
                </c:pt>
                <c:pt idx="89">
                  <c:v>-880</c:v>
                </c:pt>
                <c:pt idx="90">
                  <c:v>-710</c:v>
                </c:pt>
                <c:pt idx="91">
                  <c:v>-611</c:v>
                </c:pt>
                <c:pt idx="92">
                  <c:v>-528</c:v>
                </c:pt>
                <c:pt idx="93">
                  <c:v>-528</c:v>
                </c:pt>
                <c:pt idx="94">
                  <c:v>-525</c:v>
                </c:pt>
                <c:pt idx="95">
                  <c:v>-503</c:v>
                </c:pt>
                <c:pt idx="96">
                  <c:v>-503</c:v>
                </c:pt>
                <c:pt idx="97">
                  <c:v>-489</c:v>
                </c:pt>
                <c:pt idx="98">
                  <c:v>-489</c:v>
                </c:pt>
                <c:pt idx="99">
                  <c:v>-387</c:v>
                </c:pt>
                <c:pt idx="100">
                  <c:v>-323</c:v>
                </c:pt>
                <c:pt idx="101">
                  <c:v>-217</c:v>
                </c:pt>
                <c:pt idx="102">
                  <c:v>-214</c:v>
                </c:pt>
                <c:pt idx="103">
                  <c:v>-214</c:v>
                </c:pt>
                <c:pt idx="104">
                  <c:v>-201</c:v>
                </c:pt>
                <c:pt idx="105">
                  <c:v>-201</c:v>
                </c:pt>
                <c:pt idx="106">
                  <c:v>-118.5</c:v>
                </c:pt>
                <c:pt idx="107">
                  <c:v>-111.5</c:v>
                </c:pt>
                <c:pt idx="108">
                  <c:v>-108</c:v>
                </c:pt>
                <c:pt idx="109">
                  <c:v>-25</c:v>
                </c:pt>
                <c:pt idx="110">
                  <c:v>-25</c:v>
                </c:pt>
                <c:pt idx="111">
                  <c:v>-25</c:v>
                </c:pt>
                <c:pt idx="112">
                  <c:v>0</c:v>
                </c:pt>
                <c:pt idx="113">
                  <c:v>10</c:v>
                </c:pt>
                <c:pt idx="114">
                  <c:v>77</c:v>
                </c:pt>
                <c:pt idx="115">
                  <c:v>81</c:v>
                </c:pt>
                <c:pt idx="116">
                  <c:v>186.5</c:v>
                </c:pt>
                <c:pt idx="117">
                  <c:v>225</c:v>
                </c:pt>
                <c:pt idx="118">
                  <c:v>225</c:v>
                </c:pt>
                <c:pt idx="119">
                  <c:v>225</c:v>
                </c:pt>
                <c:pt idx="120">
                  <c:v>266</c:v>
                </c:pt>
                <c:pt idx="121">
                  <c:v>266</c:v>
                </c:pt>
                <c:pt idx="122">
                  <c:v>266</c:v>
                </c:pt>
                <c:pt idx="123">
                  <c:v>474.5</c:v>
                </c:pt>
                <c:pt idx="124">
                  <c:v>593</c:v>
                </c:pt>
                <c:pt idx="125">
                  <c:v>695.5</c:v>
                </c:pt>
                <c:pt idx="126">
                  <c:v>698.5</c:v>
                </c:pt>
                <c:pt idx="127">
                  <c:v>784.5</c:v>
                </c:pt>
                <c:pt idx="128">
                  <c:v>814</c:v>
                </c:pt>
                <c:pt idx="129">
                  <c:v>868</c:v>
                </c:pt>
                <c:pt idx="130">
                  <c:v>871</c:v>
                </c:pt>
                <c:pt idx="131">
                  <c:v>891</c:v>
                </c:pt>
                <c:pt idx="132">
                  <c:v>919.5</c:v>
                </c:pt>
                <c:pt idx="133">
                  <c:v>964</c:v>
                </c:pt>
                <c:pt idx="134">
                  <c:v>964</c:v>
                </c:pt>
                <c:pt idx="135">
                  <c:v>964</c:v>
                </c:pt>
                <c:pt idx="136">
                  <c:v>1208</c:v>
                </c:pt>
                <c:pt idx="137">
                  <c:v>1208</c:v>
                </c:pt>
                <c:pt idx="138">
                  <c:v>1268</c:v>
                </c:pt>
                <c:pt idx="139">
                  <c:v>1617</c:v>
                </c:pt>
                <c:pt idx="140">
                  <c:v>1768</c:v>
                </c:pt>
                <c:pt idx="141">
                  <c:v>1875</c:v>
                </c:pt>
                <c:pt idx="142">
                  <c:v>1992</c:v>
                </c:pt>
                <c:pt idx="143">
                  <c:v>2075</c:v>
                </c:pt>
                <c:pt idx="144">
                  <c:v>2168</c:v>
                </c:pt>
                <c:pt idx="145">
                  <c:v>2288</c:v>
                </c:pt>
                <c:pt idx="146">
                  <c:v>2366</c:v>
                </c:pt>
                <c:pt idx="147">
                  <c:v>2457</c:v>
                </c:pt>
                <c:pt idx="148">
                  <c:v>2780</c:v>
                </c:pt>
                <c:pt idx="149">
                  <c:v>2864</c:v>
                </c:pt>
                <c:pt idx="150">
                  <c:v>3051.5</c:v>
                </c:pt>
                <c:pt idx="151">
                  <c:v>3064.5</c:v>
                </c:pt>
                <c:pt idx="152">
                  <c:v>3343</c:v>
                </c:pt>
                <c:pt idx="153">
                  <c:v>3448.5</c:v>
                </c:pt>
                <c:pt idx="154">
                  <c:v>3468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7.3323000005984795E-2</c:v>
                </c:pt>
                <c:pt idx="1">
                  <c:v>0.15675700000610959</c:v>
                </c:pt>
                <c:pt idx="2">
                  <c:v>8.6130000003322493E-2</c:v>
                </c:pt>
                <c:pt idx="3">
                  <c:v>0.10537400000248454</c:v>
                </c:pt>
                <c:pt idx="4">
                  <c:v>4.1644000004453119E-2</c:v>
                </c:pt>
                <c:pt idx="5">
                  <c:v>0.10292600000684615</c:v>
                </c:pt>
                <c:pt idx="6">
                  <c:v>-5.6860999993659789E-2</c:v>
                </c:pt>
                <c:pt idx="7">
                  <c:v>0.11834100000487524</c:v>
                </c:pt>
                <c:pt idx="8">
                  <c:v>-4.1022999997949228E-2</c:v>
                </c:pt>
                <c:pt idx="9">
                  <c:v>7.576800000606454E-2</c:v>
                </c:pt>
                <c:pt idx="10">
                  <c:v>-1.097999993362464E-3</c:v>
                </c:pt>
                <c:pt idx="11">
                  <c:v>-0.1751319999966654</c:v>
                </c:pt>
                <c:pt idx="12">
                  <c:v>-7.8952999996545259E-2</c:v>
                </c:pt>
                <c:pt idx="13">
                  <c:v>-8.2328999993478647E-2</c:v>
                </c:pt>
                <c:pt idx="14">
                  <c:v>1.1371000004146481E-2</c:v>
                </c:pt>
                <c:pt idx="15">
                  <c:v>-2.275799999551964E-2</c:v>
                </c:pt>
                <c:pt idx="16">
                  <c:v>0.10145300000658608</c:v>
                </c:pt>
                <c:pt idx="17">
                  <c:v>-0.12075799999365699</c:v>
                </c:pt>
                <c:pt idx="19">
                  <c:v>-1.9506999993609497E-2</c:v>
                </c:pt>
                <c:pt idx="20">
                  <c:v>0.1611700000030396</c:v>
                </c:pt>
                <c:pt idx="21">
                  <c:v>8.7437000005593291E-2</c:v>
                </c:pt>
                <c:pt idx="22">
                  <c:v>0.1094370000064373</c:v>
                </c:pt>
                <c:pt idx="23">
                  <c:v>0.24043700000402168</c:v>
                </c:pt>
                <c:pt idx="24">
                  <c:v>7.970700000441866E-2</c:v>
                </c:pt>
                <c:pt idx="25">
                  <c:v>0.14370700000654324</c:v>
                </c:pt>
                <c:pt idx="26">
                  <c:v>7.7939000002515968E-2</c:v>
                </c:pt>
                <c:pt idx="27">
                  <c:v>0.12557800000286079</c:v>
                </c:pt>
                <c:pt idx="28">
                  <c:v>0.18257800000355928</c:v>
                </c:pt>
                <c:pt idx="29">
                  <c:v>-0.10718999999517109</c:v>
                </c:pt>
                <c:pt idx="30">
                  <c:v>-9.3189999992318917E-2</c:v>
                </c:pt>
                <c:pt idx="31">
                  <c:v>-5.6189999995694961E-2</c:v>
                </c:pt>
                <c:pt idx="32">
                  <c:v>-3.5189999995054677E-2</c:v>
                </c:pt>
                <c:pt idx="33">
                  <c:v>-1.518999999461812E-2</c:v>
                </c:pt>
                <c:pt idx="34">
                  <c:v>2.5810000006458722E-2</c:v>
                </c:pt>
                <c:pt idx="35">
                  <c:v>4.881000000750646E-2</c:v>
                </c:pt>
                <c:pt idx="36">
                  <c:v>7.1810000004916219E-2</c:v>
                </c:pt>
                <c:pt idx="37">
                  <c:v>0.11335000000326545</c:v>
                </c:pt>
                <c:pt idx="38">
                  <c:v>-0.10908699999708915</c:v>
                </c:pt>
                <c:pt idx="39">
                  <c:v>-8.8086999996448867E-2</c:v>
                </c:pt>
                <c:pt idx="40">
                  <c:v>-6.6086999995604856E-2</c:v>
                </c:pt>
                <c:pt idx="41">
                  <c:v>-5.2086999996390659E-2</c:v>
                </c:pt>
                <c:pt idx="42">
                  <c:v>6.4221000004181406E-2</c:v>
                </c:pt>
                <c:pt idx="43">
                  <c:v>0.14361300000382471</c:v>
                </c:pt>
                <c:pt idx="44">
                  <c:v>0.20861300000251504</c:v>
                </c:pt>
                <c:pt idx="45">
                  <c:v>-7.2173999997175997E-2</c:v>
                </c:pt>
                <c:pt idx="46">
                  <c:v>-5.0173999996331986E-2</c:v>
                </c:pt>
                <c:pt idx="47">
                  <c:v>-9.9781999993865611E-2</c:v>
                </c:pt>
                <c:pt idx="48">
                  <c:v>9.3804000003729016E-2</c:v>
                </c:pt>
                <c:pt idx="49">
                  <c:v>3.8770000002841698E-2</c:v>
                </c:pt>
                <c:pt idx="50">
                  <c:v>6.8770000005315524E-2</c:v>
                </c:pt>
                <c:pt idx="51">
                  <c:v>-7.4267999993026024E-2</c:v>
                </c:pt>
                <c:pt idx="52">
                  <c:v>9.5793000004050555E-2</c:v>
                </c:pt>
                <c:pt idx="53">
                  <c:v>0.11679300000469084</c:v>
                </c:pt>
                <c:pt idx="54">
                  <c:v>7.162000001699198E-3</c:v>
                </c:pt>
                <c:pt idx="55">
                  <c:v>5.116200000338722E-2</c:v>
                </c:pt>
                <c:pt idx="56">
                  <c:v>4.4130000060249586E-3</c:v>
                </c:pt>
                <c:pt idx="57">
                  <c:v>-8.6605999997118488E-2</c:v>
                </c:pt>
                <c:pt idx="58">
                  <c:v>9.3683000002783956E-2</c:v>
                </c:pt>
                <c:pt idx="59">
                  <c:v>0.15868300000147428</c:v>
                </c:pt>
                <c:pt idx="60">
                  <c:v>1.7166000005090609E-2</c:v>
                </c:pt>
                <c:pt idx="61">
                  <c:v>0.22384300000339863</c:v>
                </c:pt>
                <c:pt idx="62">
                  <c:v>-9.8805999994510785E-2</c:v>
                </c:pt>
                <c:pt idx="63">
                  <c:v>-3.6284999994677491E-2</c:v>
                </c:pt>
                <c:pt idx="64">
                  <c:v>6.658000002062181E-3</c:v>
                </c:pt>
                <c:pt idx="65">
                  <c:v>-2.7033999995182967E-2</c:v>
                </c:pt>
                <c:pt idx="66">
                  <c:v>-5.7052999996813014E-2</c:v>
                </c:pt>
                <c:pt idx="67">
                  <c:v>-5.4709999967599288E-3</c:v>
                </c:pt>
                <c:pt idx="68">
                  <c:v>-6.9219999997585546E-2</c:v>
                </c:pt>
                <c:pt idx="69">
                  <c:v>3.8081000006059185E-2</c:v>
                </c:pt>
                <c:pt idx="70">
                  <c:v>-2.7435999996669125E-2</c:v>
                </c:pt>
                <c:pt idx="71">
                  <c:v>5.885300000954885E-2</c:v>
                </c:pt>
                <c:pt idx="72">
                  <c:v>-5.3781000002345536E-2</c:v>
                </c:pt>
                <c:pt idx="73">
                  <c:v>-1.8371500002103858E-2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D8-49B0-922C-B2464BFAD9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2">
                    <c:v>0</c:v>
                  </c:pt>
                  <c:pt idx="136">
                    <c:v>4.0000000000000002E-4</c:v>
                  </c:pt>
                  <c:pt idx="139">
                    <c:v>2E-3</c:v>
                  </c:pt>
                  <c:pt idx="140">
                    <c:v>1E-4</c:v>
                  </c:pt>
                  <c:pt idx="144">
                    <c:v>4.0000000000000002E-4</c:v>
                  </c:pt>
                  <c:pt idx="146">
                    <c:v>0</c:v>
                  </c:pt>
                  <c:pt idx="148">
                    <c:v>1.2999999999999999E-3</c:v>
                  </c:pt>
                  <c:pt idx="150">
                    <c:v>9.3999999999999997E-4</c:v>
                  </c:pt>
                  <c:pt idx="151">
                    <c:v>1E-4</c:v>
                  </c:pt>
                  <c:pt idx="152">
                    <c:v>6.7999999999999996E-3</c:v>
                  </c:pt>
                  <c:pt idx="153">
                    <c:v>1.77E-2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2">
                    <c:v>0</c:v>
                  </c:pt>
                  <c:pt idx="136">
                    <c:v>4.0000000000000002E-4</c:v>
                  </c:pt>
                  <c:pt idx="139">
                    <c:v>2E-3</c:v>
                  </c:pt>
                  <c:pt idx="140">
                    <c:v>1E-4</c:v>
                  </c:pt>
                  <c:pt idx="144">
                    <c:v>4.0000000000000002E-4</c:v>
                  </c:pt>
                  <c:pt idx="146">
                    <c:v>0</c:v>
                  </c:pt>
                  <c:pt idx="148">
                    <c:v>1.2999999999999999E-3</c:v>
                  </c:pt>
                  <c:pt idx="150">
                    <c:v>9.3999999999999997E-4</c:v>
                  </c:pt>
                  <c:pt idx="151">
                    <c:v>1E-4</c:v>
                  </c:pt>
                  <c:pt idx="152">
                    <c:v>6.7999999999999996E-3</c:v>
                  </c:pt>
                  <c:pt idx="153">
                    <c:v>1.77E-2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-7851</c:v>
                </c:pt>
                <c:pt idx="1">
                  <c:v>-7709</c:v>
                </c:pt>
                <c:pt idx="2">
                  <c:v>-7610</c:v>
                </c:pt>
                <c:pt idx="3">
                  <c:v>-7438</c:v>
                </c:pt>
                <c:pt idx="4">
                  <c:v>-7428</c:v>
                </c:pt>
                <c:pt idx="5">
                  <c:v>-7262</c:v>
                </c:pt>
                <c:pt idx="6">
                  <c:v>-7243</c:v>
                </c:pt>
                <c:pt idx="7">
                  <c:v>-7117</c:v>
                </c:pt>
                <c:pt idx="8">
                  <c:v>-6849</c:v>
                </c:pt>
                <c:pt idx="9">
                  <c:v>-6816</c:v>
                </c:pt>
                <c:pt idx="10">
                  <c:v>-6574</c:v>
                </c:pt>
                <c:pt idx="11">
                  <c:v>-6516</c:v>
                </c:pt>
                <c:pt idx="12">
                  <c:v>-6439</c:v>
                </c:pt>
                <c:pt idx="13">
                  <c:v>-6327</c:v>
                </c:pt>
                <c:pt idx="14">
                  <c:v>-6227</c:v>
                </c:pt>
                <c:pt idx="15">
                  <c:v>-6154</c:v>
                </c:pt>
                <c:pt idx="16">
                  <c:v>-5661</c:v>
                </c:pt>
                <c:pt idx="17">
                  <c:v>-5154</c:v>
                </c:pt>
                <c:pt idx="18">
                  <c:v>-5154</c:v>
                </c:pt>
                <c:pt idx="19">
                  <c:v>-5141</c:v>
                </c:pt>
                <c:pt idx="20">
                  <c:v>-5090</c:v>
                </c:pt>
                <c:pt idx="21">
                  <c:v>-4869</c:v>
                </c:pt>
                <c:pt idx="22">
                  <c:v>-4869</c:v>
                </c:pt>
                <c:pt idx="23">
                  <c:v>-4869</c:v>
                </c:pt>
                <c:pt idx="24">
                  <c:v>-4859</c:v>
                </c:pt>
                <c:pt idx="25">
                  <c:v>-4859</c:v>
                </c:pt>
                <c:pt idx="26">
                  <c:v>-4843</c:v>
                </c:pt>
                <c:pt idx="27">
                  <c:v>-4786</c:v>
                </c:pt>
                <c:pt idx="28">
                  <c:v>-4786</c:v>
                </c:pt>
                <c:pt idx="29">
                  <c:v>-4770</c:v>
                </c:pt>
                <c:pt idx="30">
                  <c:v>-4770</c:v>
                </c:pt>
                <c:pt idx="31">
                  <c:v>-4770</c:v>
                </c:pt>
                <c:pt idx="32">
                  <c:v>-4770</c:v>
                </c:pt>
                <c:pt idx="33">
                  <c:v>-4770</c:v>
                </c:pt>
                <c:pt idx="34">
                  <c:v>-4770</c:v>
                </c:pt>
                <c:pt idx="35">
                  <c:v>-4770</c:v>
                </c:pt>
                <c:pt idx="36">
                  <c:v>-4770</c:v>
                </c:pt>
                <c:pt idx="37">
                  <c:v>-4750</c:v>
                </c:pt>
                <c:pt idx="38">
                  <c:v>-4681</c:v>
                </c:pt>
                <c:pt idx="39">
                  <c:v>-4681</c:v>
                </c:pt>
                <c:pt idx="40">
                  <c:v>-4681</c:v>
                </c:pt>
                <c:pt idx="41">
                  <c:v>-4681</c:v>
                </c:pt>
                <c:pt idx="42">
                  <c:v>-4677</c:v>
                </c:pt>
                <c:pt idx="43">
                  <c:v>-4581</c:v>
                </c:pt>
                <c:pt idx="44">
                  <c:v>-4581</c:v>
                </c:pt>
                <c:pt idx="45">
                  <c:v>-4562</c:v>
                </c:pt>
                <c:pt idx="46">
                  <c:v>-4562</c:v>
                </c:pt>
                <c:pt idx="47">
                  <c:v>-4466</c:v>
                </c:pt>
                <c:pt idx="48">
                  <c:v>-4348</c:v>
                </c:pt>
                <c:pt idx="49">
                  <c:v>-4290</c:v>
                </c:pt>
                <c:pt idx="50">
                  <c:v>-4290</c:v>
                </c:pt>
                <c:pt idx="51">
                  <c:v>-4284</c:v>
                </c:pt>
                <c:pt idx="52">
                  <c:v>-4241</c:v>
                </c:pt>
                <c:pt idx="53">
                  <c:v>-4241</c:v>
                </c:pt>
                <c:pt idx="54">
                  <c:v>-4194</c:v>
                </c:pt>
                <c:pt idx="55">
                  <c:v>-4194</c:v>
                </c:pt>
                <c:pt idx="56">
                  <c:v>-4181</c:v>
                </c:pt>
                <c:pt idx="57">
                  <c:v>-4178</c:v>
                </c:pt>
                <c:pt idx="58">
                  <c:v>-4171</c:v>
                </c:pt>
                <c:pt idx="59">
                  <c:v>-4171</c:v>
                </c:pt>
                <c:pt idx="60">
                  <c:v>-4142</c:v>
                </c:pt>
                <c:pt idx="61">
                  <c:v>-4091</c:v>
                </c:pt>
                <c:pt idx="62">
                  <c:v>-3778</c:v>
                </c:pt>
                <c:pt idx="63">
                  <c:v>-3755</c:v>
                </c:pt>
                <c:pt idx="64">
                  <c:v>-3746</c:v>
                </c:pt>
                <c:pt idx="65">
                  <c:v>-3742</c:v>
                </c:pt>
                <c:pt idx="66">
                  <c:v>-3739</c:v>
                </c:pt>
                <c:pt idx="67">
                  <c:v>-2673</c:v>
                </c:pt>
                <c:pt idx="68">
                  <c:v>-2660</c:v>
                </c:pt>
                <c:pt idx="69">
                  <c:v>-2497</c:v>
                </c:pt>
                <c:pt idx="70">
                  <c:v>-2468</c:v>
                </c:pt>
                <c:pt idx="71">
                  <c:v>-2461</c:v>
                </c:pt>
                <c:pt idx="72">
                  <c:v>-2203</c:v>
                </c:pt>
                <c:pt idx="73">
                  <c:v>-1504.5</c:v>
                </c:pt>
                <c:pt idx="74">
                  <c:v>-1498</c:v>
                </c:pt>
                <c:pt idx="75">
                  <c:v>-1264</c:v>
                </c:pt>
                <c:pt idx="76">
                  <c:v>-1200</c:v>
                </c:pt>
                <c:pt idx="77">
                  <c:v>-1200</c:v>
                </c:pt>
                <c:pt idx="78">
                  <c:v>-1193.5</c:v>
                </c:pt>
                <c:pt idx="79">
                  <c:v>-1186.5</c:v>
                </c:pt>
                <c:pt idx="80">
                  <c:v>-1177</c:v>
                </c:pt>
                <c:pt idx="81">
                  <c:v>-1005</c:v>
                </c:pt>
                <c:pt idx="82">
                  <c:v>-982</c:v>
                </c:pt>
                <c:pt idx="83">
                  <c:v>-982</c:v>
                </c:pt>
                <c:pt idx="84">
                  <c:v>-979</c:v>
                </c:pt>
                <c:pt idx="85">
                  <c:v>-979</c:v>
                </c:pt>
                <c:pt idx="86">
                  <c:v>-896</c:v>
                </c:pt>
                <c:pt idx="87">
                  <c:v>-896</c:v>
                </c:pt>
                <c:pt idx="88">
                  <c:v>-880</c:v>
                </c:pt>
                <c:pt idx="89">
                  <c:v>-880</c:v>
                </c:pt>
                <c:pt idx="90">
                  <c:v>-710</c:v>
                </c:pt>
                <c:pt idx="91">
                  <c:v>-611</c:v>
                </c:pt>
                <c:pt idx="92">
                  <c:v>-528</c:v>
                </c:pt>
                <c:pt idx="93">
                  <c:v>-528</c:v>
                </c:pt>
                <c:pt idx="94">
                  <c:v>-525</c:v>
                </c:pt>
                <c:pt idx="95">
                  <c:v>-503</c:v>
                </c:pt>
                <c:pt idx="96">
                  <c:v>-503</c:v>
                </c:pt>
                <c:pt idx="97">
                  <c:v>-489</c:v>
                </c:pt>
                <c:pt idx="98">
                  <c:v>-489</c:v>
                </c:pt>
                <c:pt idx="99">
                  <c:v>-387</c:v>
                </c:pt>
                <c:pt idx="100">
                  <c:v>-323</c:v>
                </c:pt>
                <c:pt idx="101">
                  <c:v>-217</c:v>
                </c:pt>
                <c:pt idx="102">
                  <c:v>-214</c:v>
                </c:pt>
                <c:pt idx="103">
                  <c:v>-214</c:v>
                </c:pt>
                <c:pt idx="104">
                  <c:v>-201</c:v>
                </c:pt>
                <c:pt idx="105">
                  <c:v>-201</c:v>
                </c:pt>
                <c:pt idx="106">
                  <c:v>-118.5</c:v>
                </c:pt>
                <c:pt idx="107">
                  <c:v>-111.5</c:v>
                </c:pt>
                <c:pt idx="108">
                  <c:v>-108</c:v>
                </c:pt>
                <c:pt idx="109">
                  <c:v>-25</c:v>
                </c:pt>
                <c:pt idx="110">
                  <c:v>-25</c:v>
                </c:pt>
                <c:pt idx="111">
                  <c:v>-25</c:v>
                </c:pt>
                <c:pt idx="112">
                  <c:v>0</c:v>
                </c:pt>
                <c:pt idx="113">
                  <c:v>10</c:v>
                </c:pt>
                <c:pt idx="114">
                  <c:v>77</c:v>
                </c:pt>
                <c:pt idx="115">
                  <c:v>81</c:v>
                </c:pt>
                <c:pt idx="116">
                  <c:v>186.5</c:v>
                </c:pt>
                <c:pt idx="117">
                  <c:v>225</c:v>
                </c:pt>
                <c:pt idx="118">
                  <c:v>225</c:v>
                </c:pt>
                <c:pt idx="119">
                  <c:v>225</c:v>
                </c:pt>
                <c:pt idx="120">
                  <c:v>266</c:v>
                </c:pt>
                <c:pt idx="121">
                  <c:v>266</c:v>
                </c:pt>
                <c:pt idx="122">
                  <c:v>266</c:v>
                </c:pt>
                <c:pt idx="123">
                  <c:v>474.5</c:v>
                </c:pt>
                <c:pt idx="124">
                  <c:v>593</c:v>
                </c:pt>
                <c:pt idx="125">
                  <c:v>695.5</c:v>
                </c:pt>
                <c:pt idx="126">
                  <c:v>698.5</c:v>
                </c:pt>
                <c:pt idx="127">
                  <c:v>784.5</c:v>
                </c:pt>
                <c:pt idx="128">
                  <c:v>814</c:v>
                </c:pt>
                <c:pt idx="129">
                  <c:v>868</c:v>
                </c:pt>
                <c:pt idx="130">
                  <c:v>871</c:v>
                </c:pt>
                <c:pt idx="131">
                  <c:v>891</c:v>
                </c:pt>
                <c:pt idx="132">
                  <c:v>919.5</c:v>
                </c:pt>
                <c:pt idx="133">
                  <c:v>964</c:v>
                </c:pt>
                <c:pt idx="134">
                  <c:v>964</c:v>
                </c:pt>
                <c:pt idx="135">
                  <c:v>964</c:v>
                </c:pt>
                <c:pt idx="136">
                  <c:v>1208</c:v>
                </c:pt>
                <c:pt idx="137">
                  <c:v>1208</c:v>
                </c:pt>
                <c:pt idx="138">
                  <c:v>1268</c:v>
                </c:pt>
                <c:pt idx="139">
                  <c:v>1617</c:v>
                </c:pt>
                <c:pt idx="140">
                  <c:v>1768</c:v>
                </c:pt>
                <c:pt idx="141">
                  <c:v>1875</c:v>
                </c:pt>
                <c:pt idx="142">
                  <c:v>1992</c:v>
                </c:pt>
                <c:pt idx="143">
                  <c:v>2075</c:v>
                </c:pt>
                <c:pt idx="144">
                  <c:v>2168</c:v>
                </c:pt>
                <c:pt idx="145">
                  <c:v>2288</c:v>
                </c:pt>
                <c:pt idx="146">
                  <c:v>2366</c:v>
                </c:pt>
                <c:pt idx="147">
                  <c:v>2457</c:v>
                </c:pt>
                <c:pt idx="148">
                  <c:v>2780</c:v>
                </c:pt>
                <c:pt idx="149">
                  <c:v>2864</c:v>
                </c:pt>
                <c:pt idx="150">
                  <c:v>3051.5</c:v>
                </c:pt>
                <c:pt idx="151">
                  <c:v>3064.5</c:v>
                </c:pt>
                <c:pt idx="152">
                  <c:v>3343</c:v>
                </c:pt>
                <c:pt idx="153">
                  <c:v>3448.5</c:v>
                </c:pt>
                <c:pt idx="154">
                  <c:v>3468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74">
                  <c:v>-2.4246000000857748E-2</c:v>
                </c:pt>
                <c:pt idx="75">
                  <c:v>4.2720000055851415E-3</c:v>
                </c:pt>
                <c:pt idx="76">
                  <c:v>-1.7799999994167592E-2</c:v>
                </c:pt>
                <c:pt idx="77">
                  <c:v>2.3200000003271271E-2</c:v>
                </c:pt>
                <c:pt idx="78">
                  <c:v>-1.3674499990884215E-2</c:v>
                </c:pt>
                <c:pt idx="79">
                  <c:v>1.0614500002702698E-2</c:v>
                </c:pt>
                <c:pt idx="80">
                  <c:v>-1.2789999964297749E-3</c:v>
                </c:pt>
                <c:pt idx="81">
                  <c:v>-3.4999997296836227E-5</c:v>
                </c:pt>
                <c:pt idx="82">
                  <c:v>8.4860000060871243E-3</c:v>
                </c:pt>
                <c:pt idx="83">
                  <c:v>8.4860000060871243E-3</c:v>
                </c:pt>
                <c:pt idx="84">
                  <c:v>1.0467000007338356E-2</c:v>
                </c:pt>
                <c:pt idx="85">
                  <c:v>1.0467000007338356E-2</c:v>
                </c:pt>
                <c:pt idx="86">
                  <c:v>1.16080000079819E-2</c:v>
                </c:pt>
                <c:pt idx="87">
                  <c:v>2.3608000003150664E-2</c:v>
                </c:pt>
                <c:pt idx="88">
                  <c:v>4.8400000086985528E-3</c:v>
                </c:pt>
                <c:pt idx="89">
                  <c:v>4.8400000086985528E-3</c:v>
                </c:pt>
                <c:pt idx="90">
                  <c:v>2.4300000004586764E-3</c:v>
                </c:pt>
                <c:pt idx="94">
                  <c:v>-5.0750000009429641E-3</c:v>
                </c:pt>
                <c:pt idx="95">
                  <c:v>-5.880999997316394E-3</c:v>
                </c:pt>
                <c:pt idx="96">
                  <c:v>-5.880999997316394E-3</c:v>
                </c:pt>
                <c:pt idx="97">
                  <c:v>-7.3029999985010363E-3</c:v>
                </c:pt>
                <c:pt idx="98">
                  <c:v>-7.3029999985010363E-3</c:v>
                </c:pt>
                <c:pt idx="99">
                  <c:v>6.0510000039357692E-3</c:v>
                </c:pt>
                <c:pt idx="101">
                  <c:v>-1.3358999996853527E-2</c:v>
                </c:pt>
                <c:pt idx="102">
                  <c:v>-2.2378000001481269E-2</c:v>
                </c:pt>
                <c:pt idx="103">
                  <c:v>-2.2378000001481269E-2</c:v>
                </c:pt>
                <c:pt idx="104">
                  <c:v>-9.1269999975338578E-3</c:v>
                </c:pt>
                <c:pt idx="105">
                  <c:v>-9.1269999975338578E-3</c:v>
                </c:pt>
                <c:pt idx="106">
                  <c:v>-2.7149499990628101E-2</c:v>
                </c:pt>
                <c:pt idx="107">
                  <c:v>-1.3860499995644204E-2</c:v>
                </c:pt>
                <c:pt idx="109">
                  <c:v>-1.2574999993375968E-2</c:v>
                </c:pt>
                <c:pt idx="110">
                  <c:v>-2.5749999986146577E-3</c:v>
                </c:pt>
                <c:pt idx="111">
                  <c:v>-2.5749999986146577E-3</c:v>
                </c:pt>
                <c:pt idx="113">
                  <c:v>9.8700000016833656E-3</c:v>
                </c:pt>
                <c:pt idx="114">
                  <c:v>-1.8220999998447951E-2</c:v>
                </c:pt>
                <c:pt idx="117">
                  <c:v>-3.8249999997788109E-3</c:v>
                </c:pt>
                <c:pt idx="118">
                  <c:v>-3.8249999997788109E-3</c:v>
                </c:pt>
                <c:pt idx="119">
                  <c:v>1.7500000103609636E-4</c:v>
                </c:pt>
                <c:pt idx="120">
                  <c:v>-8.4179999976186082E-3</c:v>
                </c:pt>
                <c:pt idx="121">
                  <c:v>-8.4179999976186082E-3</c:v>
                </c:pt>
                <c:pt idx="122">
                  <c:v>2.582000000984408E-3</c:v>
                </c:pt>
                <c:pt idx="123">
                  <c:v>-7.2384999948553741E-3</c:v>
                </c:pt>
                <c:pt idx="124">
                  <c:v>-1.6489000001456589E-2</c:v>
                </c:pt>
                <c:pt idx="125">
                  <c:v>1.302850000502076E-2</c:v>
                </c:pt>
                <c:pt idx="126">
                  <c:v>-1.5990499996405561E-2</c:v>
                </c:pt>
                <c:pt idx="128">
                  <c:v>-2.5221999996574596E-2</c:v>
                </c:pt>
                <c:pt idx="129">
                  <c:v>-3.3563999997568317E-2</c:v>
                </c:pt>
                <c:pt idx="131">
                  <c:v>-2.8042999998433515E-2</c:v>
                </c:pt>
                <c:pt idx="132">
                  <c:v>-3.3723499996995088E-2</c:v>
                </c:pt>
                <c:pt idx="135">
                  <c:v>-1.7199999274453148E-4</c:v>
                </c:pt>
                <c:pt idx="136">
                  <c:v>-3.8399999175453559E-4</c:v>
                </c:pt>
                <c:pt idx="138">
                  <c:v>1.2236000009579584E-2</c:v>
                </c:pt>
                <c:pt idx="139">
                  <c:v>2.43590000027325E-2</c:v>
                </c:pt>
                <c:pt idx="141">
                  <c:v>1.0725000000093132E-2</c:v>
                </c:pt>
                <c:pt idx="142">
                  <c:v>-1.9015999998373445E-2</c:v>
                </c:pt>
                <c:pt idx="143">
                  <c:v>-2.8749999983119778E-3</c:v>
                </c:pt>
                <c:pt idx="146">
                  <c:v>2.8200000815559179E-4</c:v>
                </c:pt>
                <c:pt idx="147">
                  <c:v>-9.6099999791476876E-4</c:v>
                </c:pt>
                <c:pt idx="149">
                  <c:v>-1.2871999999333639E-2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D8-49B0-922C-B2464BFAD9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-7851</c:v>
                </c:pt>
                <c:pt idx="1">
                  <c:v>-7709</c:v>
                </c:pt>
                <c:pt idx="2">
                  <c:v>-7610</c:v>
                </c:pt>
                <c:pt idx="3">
                  <c:v>-7438</c:v>
                </c:pt>
                <c:pt idx="4">
                  <c:v>-7428</c:v>
                </c:pt>
                <c:pt idx="5">
                  <c:v>-7262</c:v>
                </c:pt>
                <c:pt idx="6">
                  <c:v>-7243</c:v>
                </c:pt>
                <c:pt idx="7">
                  <c:v>-7117</c:v>
                </c:pt>
                <c:pt idx="8">
                  <c:v>-6849</c:v>
                </c:pt>
                <c:pt idx="9">
                  <c:v>-6816</c:v>
                </c:pt>
                <c:pt idx="10">
                  <c:v>-6574</c:v>
                </c:pt>
                <c:pt idx="11">
                  <c:v>-6516</c:v>
                </c:pt>
                <c:pt idx="12">
                  <c:v>-6439</c:v>
                </c:pt>
                <c:pt idx="13">
                  <c:v>-6327</c:v>
                </c:pt>
                <c:pt idx="14">
                  <c:v>-6227</c:v>
                </c:pt>
                <c:pt idx="15">
                  <c:v>-6154</c:v>
                </c:pt>
                <c:pt idx="16">
                  <c:v>-5661</c:v>
                </c:pt>
                <c:pt idx="17">
                  <c:v>-5154</c:v>
                </c:pt>
                <c:pt idx="18">
                  <c:v>-5154</c:v>
                </c:pt>
                <c:pt idx="19">
                  <c:v>-5141</c:v>
                </c:pt>
                <c:pt idx="20">
                  <c:v>-5090</c:v>
                </c:pt>
                <c:pt idx="21">
                  <c:v>-4869</c:v>
                </c:pt>
                <c:pt idx="22">
                  <c:v>-4869</c:v>
                </c:pt>
                <c:pt idx="23">
                  <c:v>-4869</c:v>
                </c:pt>
                <c:pt idx="24">
                  <c:v>-4859</c:v>
                </c:pt>
                <c:pt idx="25">
                  <c:v>-4859</c:v>
                </c:pt>
                <c:pt idx="26">
                  <c:v>-4843</c:v>
                </c:pt>
                <c:pt idx="27">
                  <c:v>-4786</c:v>
                </c:pt>
                <c:pt idx="28">
                  <c:v>-4786</c:v>
                </c:pt>
                <c:pt idx="29">
                  <c:v>-4770</c:v>
                </c:pt>
                <c:pt idx="30">
                  <c:v>-4770</c:v>
                </c:pt>
                <c:pt idx="31">
                  <c:v>-4770</c:v>
                </c:pt>
                <c:pt idx="32">
                  <c:v>-4770</c:v>
                </c:pt>
                <c:pt idx="33">
                  <c:v>-4770</c:v>
                </c:pt>
                <c:pt idx="34">
                  <c:v>-4770</c:v>
                </c:pt>
                <c:pt idx="35">
                  <c:v>-4770</c:v>
                </c:pt>
                <c:pt idx="36">
                  <c:v>-4770</c:v>
                </c:pt>
                <c:pt idx="37">
                  <c:v>-4750</c:v>
                </c:pt>
                <c:pt idx="38">
                  <c:v>-4681</c:v>
                </c:pt>
                <c:pt idx="39">
                  <c:v>-4681</c:v>
                </c:pt>
                <c:pt idx="40">
                  <c:v>-4681</c:v>
                </c:pt>
                <c:pt idx="41">
                  <c:v>-4681</c:v>
                </c:pt>
                <c:pt idx="42">
                  <c:v>-4677</c:v>
                </c:pt>
                <c:pt idx="43">
                  <c:v>-4581</c:v>
                </c:pt>
                <c:pt idx="44">
                  <c:v>-4581</c:v>
                </c:pt>
                <c:pt idx="45">
                  <c:v>-4562</c:v>
                </c:pt>
                <c:pt idx="46">
                  <c:v>-4562</c:v>
                </c:pt>
                <c:pt idx="47">
                  <c:v>-4466</c:v>
                </c:pt>
                <c:pt idx="48">
                  <c:v>-4348</c:v>
                </c:pt>
                <c:pt idx="49">
                  <c:v>-4290</c:v>
                </c:pt>
                <c:pt idx="50">
                  <c:v>-4290</c:v>
                </c:pt>
                <c:pt idx="51">
                  <c:v>-4284</c:v>
                </c:pt>
                <c:pt idx="52">
                  <c:v>-4241</c:v>
                </c:pt>
                <c:pt idx="53">
                  <c:v>-4241</c:v>
                </c:pt>
                <c:pt idx="54">
                  <c:v>-4194</c:v>
                </c:pt>
                <c:pt idx="55">
                  <c:v>-4194</c:v>
                </c:pt>
                <c:pt idx="56">
                  <c:v>-4181</c:v>
                </c:pt>
                <c:pt idx="57">
                  <c:v>-4178</c:v>
                </c:pt>
                <c:pt idx="58">
                  <c:v>-4171</c:v>
                </c:pt>
                <c:pt idx="59">
                  <c:v>-4171</c:v>
                </c:pt>
                <c:pt idx="60">
                  <c:v>-4142</c:v>
                </c:pt>
                <c:pt idx="61">
                  <c:v>-4091</c:v>
                </c:pt>
                <c:pt idx="62">
                  <c:v>-3778</c:v>
                </c:pt>
                <c:pt idx="63">
                  <c:v>-3755</c:v>
                </c:pt>
                <c:pt idx="64">
                  <c:v>-3746</c:v>
                </c:pt>
                <c:pt idx="65">
                  <c:v>-3742</c:v>
                </c:pt>
                <c:pt idx="66">
                  <c:v>-3739</c:v>
                </c:pt>
                <c:pt idx="67">
                  <c:v>-2673</c:v>
                </c:pt>
                <c:pt idx="68">
                  <c:v>-2660</c:v>
                </c:pt>
                <c:pt idx="69">
                  <c:v>-2497</c:v>
                </c:pt>
                <c:pt idx="70">
                  <c:v>-2468</c:v>
                </c:pt>
                <c:pt idx="71">
                  <c:v>-2461</c:v>
                </c:pt>
                <c:pt idx="72">
                  <c:v>-2203</c:v>
                </c:pt>
                <c:pt idx="73">
                  <c:v>-1504.5</c:v>
                </c:pt>
                <c:pt idx="74">
                  <c:v>-1498</c:v>
                </c:pt>
                <c:pt idx="75">
                  <c:v>-1264</c:v>
                </c:pt>
                <c:pt idx="76">
                  <c:v>-1200</c:v>
                </c:pt>
                <c:pt idx="77">
                  <c:v>-1200</c:v>
                </c:pt>
                <c:pt idx="78">
                  <c:v>-1193.5</c:v>
                </c:pt>
                <c:pt idx="79">
                  <c:v>-1186.5</c:v>
                </c:pt>
                <c:pt idx="80">
                  <c:v>-1177</c:v>
                </c:pt>
                <c:pt idx="81">
                  <c:v>-1005</c:v>
                </c:pt>
                <c:pt idx="82">
                  <c:v>-982</c:v>
                </c:pt>
                <c:pt idx="83">
                  <c:v>-982</c:v>
                </c:pt>
                <c:pt idx="84">
                  <c:v>-979</c:v>
                </c:pt>
                <c:pt idx="85">
                  <c:v>-979</c:v>
                </c:pt>
                <c:pt idx="86">
                  <c:v>-896</c:v>
                </c:pt>
                <c:pt idx="87">
                  <c:v>-896</c:v>
                </c:pt>
                <c:pt idx="88">
                  <c:v>-880</c:v>
                </c:pt>
                <c:pt idx="89">
                  <c:v>-880</c:v>
                </c:pt>
                <c:pt idx="90">
                  <c:v>-710</c:v>
                </c:pt>
                <c:pt idx="91">
                  <c:v>-611</c:v>
                </c:pt>
                <c:pt idx="92">
                  <c:v>-528</c:v>
                </c:pt>
                <c:pt idx="93">
                  <c:v>-528</c:v>
                </c:pt>
                <c:pt idx="94">
                  <c:v>-525</c:v>
                </c:pt>
                <c:pt idx="95">
                  <c:v>-503</c:v>
                </c:pt>
                <c:pt idx="96">
                  <c:v>-503</c:v>
                </c:pt>
                <c:pt idx="97">
                  <c:v>-489</c:v>
                </c:pt>
                <c:pt idx="98">
                  <c:v>-489</c:v>
                </c:pt>
                <c:pt idx="99">
                  <c:v>-387</c:v>
                </c:pt>
                <c:pt idx="100">
                  <c:v>-323</c:v>
                </c:pt>
                <c:pt idx="101">
                  <c:v>-217</c:v>
                </c:pt>
                <c:pt idx="102">
                  <c:v>-214</c:v>
                </c:pt>
                <c:pt idx="103">
                  <c:v>-214</c:v>
                </c:pt>
                <c:pt idx="104">
                  <c:v>-201</c:v>
                </c:pt>
                <c:pt idx="105">
                  <c:v>-201</c:v>
                </c:pt>
                <c:pt idx="106">
                  <c:v>-118.5</c:v>
                </c:pt>
                <c:pt idx="107">
                  <c:v>-111.5</c:v>
                </c:pt>
                <c:pt idx="108">
                  <c:v>-108</c:v>
                </c:pt>
                <c:pt idx="109">
                  <c:v>-25</c:v>
                </c:pt>
                <c:pt idx="110">
                  <c:v>-25</c:v>
                </c:pt>
                <c:pt idx="111">
                  <c:v>-25</c:v>
                </c:pt>
                <c:pt idx="112">
                  <c:v>0</c:v>
                </c:pt>
                <c:pt idx="113">
                  <c:v>10</c:v>
                </c:pt>
                <c:pt idx="114">
                  <c:v>77</c:v>
                </c:pt>
                <c:pt idx="115">
                  <c:v>81</c:v>
                </c:pt>
                <c:pt idx="116">
                  <c:v>186.5</c:v>
                </c:pt>
                <c:pt idx="117">
                  <c:v>225</c:v>
                </c:pt>
                <c:pt idx="118">
                  <c:v>225</c:v>
                </c:pt>
                <c:pt idx="119">
                  <c:v>225</c:v>
                </c:pt>
                <c:pt idx="120">
                  <c:v>266</c:v>
                </c:pt>
                <c:pt idx="121">
                  <c:v>266</c:v>
                </c:pt>
                <c:pt idx="122">
                  <c:v>266</c:v>
                </c:pt>
                <c:pt idx="123">
                  <c:v>474.5</c:v>
                </c:pt>
                <c:pt idx="124">
                  <c:v>593</c:v>
                </c:pt>
                <c:pt idx="125">
                  <c:v>695.5</c:v>
                </c:pt>
                <c:pt idx="126">
                  <c:v>698.5</c:v>
                </c:pt>
                <c:pt idx="127">
                  <c:v>784.5</c:v>
                </c:pt>
                <c:pt idx="128">
                  <c:v>814</c:v>
                </c:pt>
                <c:pt idx="129">
                  <c:v>868</c:v>
                </c:pt>
                <c:pt idx="130">
                  <c:v>871</c:v>
                </c:pt>
                <c:pt idx="131">
                  <c:v>891</c:v>
                </c:pt>
                <c:pt idx="132">
                  <c:v>919.5</c:v>
                </c:pt>
                <c:pt idx="133">
                  <c:v>964</c:v>
                </c:pt>
                <c:pt idx="134">
                  <c:v>964</c:v>
                </c:pt>
                <c:pt idx="135">
                  <c:v>964</c:v>
                </c:pt>
                <c:pt idx="136">
                  <c:v>1208</c:v>
                </c:pt>
                <c:pt idx="137">
                  <c:v>1208</c:v>
                </c:pt>
                <c:pt idx="138">
                  <c:v>1268</c:v>
                </c:pt>
                <c:pt idx="139">
                  <c:v>1617</c:v>
                </c:pt>
                <c:pt idx="140">
                  <c:v>1768</c:v>
                </c:pt>
                <c:pt idx="141">
                  <c:v>1875</c:v>
                </c:pt>
                <c:pt idx="142">
                  <c:v>1992</c:v>
                </c:pt>
                <c:pt idx="143">
                  <c:v>2075</c:v>
                </c:pt>
                <c:pt idx="144">
                  <c:v>2168</c:v>
                </c:pt>
                <c:pt idx="145">
                  <c:v>2288</c:v>
                </c:pt>
                <c:pt idx="146">
                  <c:v>2366</c:v>
                </c:pt>
                <c:pt idx="147">
                  <c:v>2457</c:v>
                </c:pt>
                <c:pt idx="148">
                  <c:v>2780</c:v>
                </c:pt>
                <c:pt idx="149">
                  <c:v>2864</c:v>
                </c:pt>
                <c:pt idx="150">
                  <c:v>3051.5</c:v>
                </c:pt>
                <c:pt idx="151">
                  <c:v>3064.5</c:v>
                </c:pt>
                <c:pt idx="152">
                  <c:v>3343</c:v>
                </c:pt>
                <c:pt idx="153">
                  <c:v>3448.5</c:v>
                </c:pt>
                <c:pt idx="154">
                  <c:v>3468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91">
                  <c:v>1.0030000048573129E-3</c:v>
                </c:pt>
                <c:pt idx="92">
                  <c:v>-7.5599999399855733E-4</c:v>
                </c:pt>
                <c:pt idx="93">
                  <c:v>-7.5599999399855733E-4</c:v>
                </c:pt>
                <c:pt idx="100">
                  <c:v>5.7899999956134707E-4</c:v>
                </c:pt>
                <c:pt idx="112">
                  <c:v>0</c:v>
                </c:pt>
                <c:pt idx="115">
                  <c:v>5.8700000226963311E-4</c:v>
                </c:pt>
                <c:pt idx="116">
                  <c:v>-6.0144999952171929E-3</c:v>
                </c:pt>
                <c:pt idx="127">
                  <c:v>-4.6849999489495531E-4</c:v>
                </c:pt>
                <c:pt idx="130">
                  <c:v>2.117000003636349E-3</c:v>
                </c:pt>
                <c:pt idx="133">
                  <c:v>-9.7199999436270446E-4</c:v>
                </c:pt>
                <c:pt idx="134">
                  <c:v>-5.7199999719159678E-4</c:v>
                </c:pt>
                <c:pt idx="137">
                  <c:v>-2.8399999428074807E-4</c:v>
                </c:pt>
                <c:pt idx="140">
                  <c:v>1.2360000037006103E-3</c:v>
                </c:pt>
                <c:pt idx="148">
                  <c:v>2.5600000008125789E-3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D8-49B0-922C-B2464BFAD9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-7851</c:v>
                </c:pt>
                <c:pt idx="1">
                  <c:v>-7709</c:v>
                </c:pt>
                <c:pt idx="2">
                  <c:v>-7610</c:v>
                </c:pt>
                <c:pt idx="3">
                  <c:v>-7438</c:v>
                </c:pt>
                <c:pt idx="4">
                  <c:v>-7428</c:v>
                </c:pt>
                <c:pt idx="5">
                  <c:v>-7262</c:v>
                </c:pt>
                <c:pt idx="6">
                  <c:v>-7243</c:v>
                </c:pt>
                <c:pt idx="7">
                  <c:v>-7117</c:v>
                </c:pt>
                <c:pt idx="8">
                  <c:v>-6849</c:v>
                </c:pt>
                <c:pt idx="9">
                  <c:v>-6816</c:v>
                </c:pt>
                <c:pt idx="10">
                  <c:v>-6574</c:v>
                </c:pt>
                <c:pt idx="11">
                  <c:v>-6516</c:v>
                </c:pt>
                <c:pt idx="12">
                  <c:v>-6439</c:v>
                </c:pt>
                <c:pt idx="13">
                  <c:v>-6327</c:v>
                </c:pt>
                <c:pt idx="14">
                  <c:v>-6227</c:v>
                </c:pt>
                <c:pt idx="15">
                  <c:v>-6154</c:v>
                </c:pt>
                <c:pt idx="16">
                  <c:v>-5661</c:v>
                </c:pt>
                <c:pt idx="17">
                  <c:v>-5154</c:v>
                </c:pt>
                <c:pt idx="18">
                  <c:v>-5154</c:v>
                </c:pt>
                <c:pt idx="19">
                  <c:v>-5141</c:v>
                </c:pt>
                <c:pt idx="20">
                  <c:v>-5090</c:v>
                </c:pt>
                <c:pt idx="21">
                  <c:v>-4869</c:v>
                </c:pt>
                <c:pt idx="22">
                  <c:v>-4869</c:v>
                </c:pt>
                <c:pt idx="23">
                  <c:v>-4869</c:v>
                </c:pt>
                <c:pt idx="24">
                  <c:v>-4859</c:v>
                </c:pt>
                <c:pt idx="25">
                  <c:v>-4859</c:v>
                </c:pt>
                <c:pt idx="26">
                  <c:v>-4843</c:v>
                </c:pt>
                <c:pt idx="27">
                  <c:v>-4786</c:v>
                </c:pt>
                <c:pt idx="28">
                  <c:v>-4786</c:v>
                </c:pt>
                <c:pt idx="29">
                  <c:v>-4770</c:v>
                </c:pt>
                <c:pt idx="30">
                  <c:v>-4770</c:v>
                </c:pt>
                <c:pt idx="31">
                  <c:v>-4770</c:v>
                </c:pt>
                <c:pt idx="32">
                  <c:v>-4770</c:v>
                </c:pt>
                <c:pt idx="33">
                  <c:v>-4770</c:v>
                </c:pt>
                <c:pt idx="34">
                  <c:v>-4770</c:v>
                </c:pt>
                <c:pt idx="35">
                  <c:v>-4770</c:v>
                </c:pt>
                <c:pt idx="36">
                  <c:v>-4770</c:v>
                </c:pt>
                <c:pt idx="37">
                  <c:v>-4750</c:v>
                </c:pt>
                <c:pt idx="38">
                  <c:v>-4681</c:v>
                </c:pt>
                <c:pt idx="39">
                  <c:v>-4681</c:v>
                </c:pt>
                <c:pt idx="40">
                  <c:v>-4681</c:v>
                </c:pt>
                <c:pt idx="41">
                  <c:v>-4681</c:v>
                </c:pt>
                <c:pt idx="42">
                  <c:v>-4677</c:v>
                </c:pt>
                <c:pt idx="43">
                  <c:v>-4581</c:v>
                </c:pt>
                <c:pt idx="44">
                  <c:v>-4581</c:v>
                </c:pt>
                <c:pt idx="45">
                  <c:v>-4562</c:v>
                </c:pt>
                <c:pt idx="46">
                  <c:v>-4562</c:v>
                </c:pt>
                <c:pt idx="47">
                  <c:v>-4466</c:v>
                </c:pt>
                <c:pt idx="48">
                  <c:v>-4348</c:v>
                </c:pt>
                <c:pt idx="49">
                  <c:v>-4290</c:v>
                </c:pt>
                <c:pt idx="50">
                  <c:v>-4290</c:v>
                </c:pt>
                <c:pt idx="51">
                  <c:v>-4284</c:v>
                </c:pt>
                <c:pt idx="52">
                  <c:v>-4241</c:v>
                </c:pt>
                <c:pt idx="53">
                  <c:v>-4241</c:v>
                </c:pt>
                <c:pt idx="54">
                  <c:v>-4194</c:v>
                </c:pt>
                <c:pt idx="55">
                  <c:v>-4194</c:v>
                </c:pt>
                <c:pt idx="56">
                  <c:v>-4181</c:v>
                </c:pt>
                <c:pt idx="57">
                  <c:v>-4178</c:v>
                </c:pt>
                <c:pt idx="58">
                  <c:v>-4171</c:v>
                </c:pt>
                <c:pt idx="59">
                  <c:v>-4171</c:v>
                </c:pt>
                <c:pt idx="60">
                  <c:v>-4142</c:v>
                </c:pt>
                <c:pt idx="61">
                  <c:v>-4091</c:v>
                </c:pt>
                <c:pt idx="62">
                  <c:v>-3778</c:v>
                </c:pt>
                <c:pt idx="63">
                  <c:v>-3755</c:v>
                </c:pt>
                <c:pt idx="64">
                  <c:v>-3746</c:v>
                </c:pt>
                <c:pt idx="65">
                  <c:v>-3742</c:v>
                </c:pt>
                <c:pt idx="66">
                  <c:v>-3739</c:v>
                </c:pt>
                <c:pt idx="67">
                  <c:v>-2673</c:v>
                </c:pt>
                <c:pt idx="68">
                  <c:v>-2660</c:v>
                </c:pt>
                <c:pt idx="69">
                  <c:v>-2497</c:v>
                </c:pt>
                <c:pt idx="70">
                  <c:v>-2468</c:v>
                </c:pt>
                <c:pt idx="71">
                  <c:v>-2461</c:v>
                </c:pt>
                <c:pt idx="72">
                  <c:v>-2203</c:v>
                </c:pt>
                <c:pt idx="73">
                  <c:v>-1504.5</c:v>
                </c:pt>
                <c:pt idx="74">
                  <c:v>-1498</c:v>
                </c:pt>
                <c:pt idx="75">
                  <c:v>-1264</c:v>
                </c:pt>
                <c:pt idx="76">
                  <c:v>-1200</c:v>
                </c:pt>
                <c:pt idx="77">
                  <c:v>-1200</c:v>
                </c:pt>
                <c:pt idx="78">
                  <c:v>-1193.5</c:v>
                </c:pt>
                <c:pt idx="79">
                  <c:v>-1186.5</c:v>
                </c:pt>
                <c:pt idx="80">
                  <c:v>-1177</c:v>
                </c:pt>
                <c:pt idx="81">
                  <c:v>-1005</c:v>
                </c:pt>
                <c:pt idx="82">
                  <c:v>-982</c:v>
                </c:pt>
                <c:pt idx="83">
                  <c:v>-982</c:v>
                </c:pt>
                <c:pt idx="84">
                  <c:v>-979</c:v>
                </c:pt>
                <c:pt idx="85">
                  <c:v>-979</c:v>
                </c:pt>
                <c:pt idx="86">
                  <c:v>-896</c:v>
                </c:pt>
                <c:pt idx="87">
                  <c:v>-896</c:v>
                </c:pt>
                <c:pt idx="88">
                  <c:v>-880</c:v>
                </c:pt>
                <c:pt idx="89">
                  <c:v>-880</c:v>
                </c:pt>
                <c:pt idx="90">
                  <c:v>-710</c:v>
                </c:pt>
                <c:pt idx="91">
                  <c:v>-611</c:v>
                </c:pt>
                <c:pt idx="92">
                  <c:v>-528</c:v>
                </c:pt>
                <c:pt idx="93">
                  <c:v>-528</c:v>
                </c:pt>
                <c:pt idx="94">
                  <c:v>-525</c:v>
                </c:pt>
                <c:pt idx="95">
                  <c:v>-503</c:v>
                </c:pt>
                <c:pt idx="96">
                  <c:v>-503</c:v>
                </c:pt>
                <c:pt idx="97">
                  <c:v>-489</c:v>
                </c:pt>
                <c:pt idx="98">
                  <c:v>-489</c:v>
                </c:pt>
                <c:pt idx="99">
                  <c:v>-387</c:v>
                </c:pt>
                <c:pt idx="100">
                  <c:v>-323</c:v>
                </c:pt>
                <c:pt idx="101">
                  <c:v>-217</c:v>
                </c:pt>
                <c:pt idx="102">
                  <c:v>-214</c:v>
                </c:pt>
                <c:pt idx="103">
                  <c:v>-214</c:v>
                </c:pt>
                <c:pt idx="104">
                  <c:v>-201</c:v>
                </c:pt>
                <c:pt idx="105">
                  <c:v>-201</c:v>
                </c:pt>
                <c:pt idx="106">
                  <c:v>-118.5</c:v>
                </c:pt>
                <c:pt idx="107">
                  <c:v>-111.5</c:v>
                </c:pt>
                <c:pt idx="108">
                  <c:v>-108</c:v>
                </c:pt>
                <c:pt idx="109">
                  <c:v>-25</c:v>
                </c:pt>
                <c:pt idx="110">
                  <c:v>-25</c:v>
                </c:pt>
                <c:pt idx="111">
                  <c:v>-25</c:v>
                </c:pt>
                <c:pt idx="112">
                  <c:v>0</c:v>
                </c:pt>
                <c:pt idx="113">
                  <c:v>10</c:v>
                </c:pt>
                <c:pt idx="114">
                  <c:v>77</c:v>
                </c:pt>
                <c:pt idx="115">
                  <c:v>81</c:v>
                </c:pt>
                <c:pt idx="116">
                  <c:v>186.5</c:v>
                </c:pt>
                <c:pt idx="117">
                  <c:v>225</c:v>
                </c:pt>
                <c:pt idx="118">
                  <c:v>225</c:v>
                </c:pt>
                <c:pt idx="119">
                  <c:v>225</c:v>
                </c:pt>
                <c:pt idx="120">
                  <c:v>266</c:v>
                </c:pt>
                <c:pt idx="121">
                  <c:v>266</c:v>
                </c:pt>
                <c:pt idx="122">
                  <c:v>266</c:v>
                </c:pt>
                <c:pt idx="123">
                  <c:v>474.5</c:v>
                </c:pt>
                <c:pt idx="124">
                  <c:v>593</c:v>
                </c:pt>
                <c:pt idx="125">
                  <c:v>695.5</c:v>
                </c:pt>
                <c:pt idx="126">
                  <c:v>698.5</c:v>
                </c:pt>
                <c:pt idx="127">
                  <c:v>784.5</c:v>
                </c:pt>
                <c:pt idx="128">
                  <c:v>814</c:v>
                </c:pt>
                <c:pt idx="129">
                  <c:v>868</c:v>
                </c:pt>
                <c:pt idx="130">
                  <c:v>871</c:v>
                </c:pt>
                <c:pt idx="131">
                  <c:v>891</c:v>
                </c:pt>
                <c:pt idx="132">
                  <c:v>919.5</c:v>
                </c:pt>
                <c:pt idx="133">
                  <c:v>964</c:v>
                </c:pt>
                <c:pt idx="134">
                  <c:v>964</c:v>
                </c:pt>
                <c:pt idx="135">
                  <c:v>964</c:v>
                </c:pt>
                <c:pt idx="136">
                  <c:v>1208</c:v>
                </c:pt>
                <c:pt idx="137">
                  <c:v>1208</c:v>
                </c:pt>
                <c:pt idx="138">
                  <c:v>1268</c:v>
                </c:pt>
                <c:pt idx="139">
                  <c:v>1617</c:v>
                </c:pt>
                <c:pt idx="140">
                  <c:v>1768</c:v>
                </c:pt>
                <c:pt idx="141">
                  <c:v>1875</c:v>
                </c:pt>
                <c:pt idx="142">
                  <c:v>1992</c:v>
                </c:pt>
                <c:pt idx="143">
                  <c:v>2075</c:v>
                </c:pt>
                <c:pt idx="144">
                  <c:v>2168</c:v>
                </c:pt>
                <c:pt idx="145">
                  <c:v>2288</c:v>
                </c:pt>
                <c:pt idx="146">
                  <c:v>2366</c:v>
                </c:pt>
                <c:pt idx="147">
                  <c:v>2457</c:v>
                </c:pt>
                <c:pt idx="148">
                  <c:v>2780</c:v>
                </c:pt>
                <c:pt idx="149">
                  <c:v>2864</c:v>
                </c:pt>
                <c:pt idx="150">
                  <c:v>3051.5</c:v>
                </c:pt>
                <c:pt idx="151">
                  <c:v>3064.5</c:v>
                </c:pt>
                <c:pt idx="152">
                  <c:v>3343</c:v>
                </c:pt>
                <c:pt idx="153">
                  <c:v>3448.5</c:v>
                </c:pt>
                <c:pt idx="154">
                  <c:v>3468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44">
                  <c:v>-3.639999995357357E-4</c:v>
                </c:pt>
                <c:pt idx="145">
                  <c:v>-7.2399999771732837E-4</c:v>
                </c:pt>
                <c:pt idx="150">
                  <c:v>-2.7494999958435073E-3</c:v>
                </c:pt>
                <c:pt idx="151">
                  <c:v>-3.8984999919193797E-3</c:v>
                </c:pt>
                <c:pt idx="152">
                  <c:v>1.610000035725534E-4</c:v>
                </c:pt>
                <c:pt idx="153">
                  <c:v>3.2595000084256753E-3</c:v>
                </c:pt>
                <c:pt idx="154">
                  <c:v>1.6360000008717179E-3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D8-49B0-922C-B2464BFAD9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-7851</c:v>
                </c:pt>
                <c:pt idx="1">
                  <c:v>-7709</c:v>
                </c:pt>
                <c:pt idx="2">
                  <c:v>-7610</c:v>
                </c:pt>
                <c:pt idx="3">
                  <c:v>-7438</c:v>
                </c:pt>
                <c:pt idx="4">
                  <c:v>-7428</c:v>
                </c:pt>
                <c:pt idx="5">
                  <c:v>-7262</c:v>
                </c:pt>
                <c:pt idx="6">
                  <c:v>-7243</c:v>
                </c:pt>
                <c:pt idx="7">
                  <c:v>-7117</c:v>
                </c:pt>
                <c:pt idx="8">
                  <c:v>-6849</c:v>
                </c:pt>
                <c:pt idx="9">
                  <c:v>-6816</c:v>
                </c:pt>
                <c:pt idx="10">
                  <c:v>-6574</c:v>
                </c:pt>
                <c:pt idx="11">
                  <c:v>-6516</c:v>
                </c:pt>
                <c:pt idx="12">
                  <c:v>-6439</c:v>
                </c:pt>
                <c:pt idx="13">
                  <c:v>-6327</c:v>
                </c:pt>
                <c:pt idx="14">
                  <c:v>-6227</c:v>
                </c:pt>
                <c:pt idx="15">
                  <c:v>-6154</c:v>
                </c:pt>
                <c:pt idx="16">
                  <c:v>-5661</c:v>
                </c:pt>
                <c:pt idx="17">
                  <c:v>-5154</c:v>
                </c:pt>
                <c:pt idx="18">
                  <c:v>-5154</c:v>
                </c:pt>
                <c:pt idx="19">
                  <c:v>-5141</c:v>
                </c:pt>
                <c:pt idx="20">
                  <c:v>-5090</c:v>
                </c:pt>
                <c:pt idx="21">
                  <c:v>-4869</c:v>
                </c:pt>
                <c:pt idx="22">
                  <c:v>-4869</c:v>
                </c:pt>
                <c:pt idx="23">
                  <c:v>-4869</c:v>
                </c:pt>
                <c:pt idx="24">
                  <c:v>-4859</c:v>
                </c:pt>
                <c:pt idx="25">
                  <c:v>-4859</c:v>
                </c:pt>
                <c:pt idx="26">
                  <c:v>-4843</c:v>
                </c:pt>
                <c:pt idx="27">
                  <c:v>-4786</c:v>
                </c:pt>
                <c:pt idx="28">
                  <c:v>-4786</c:v>
                </c:pt>
                <c:pt idx="29">
                  <c:v>-4770</c:v>
                </c:pt>
                <c:pt idx="30">
                  <c:v>-4770</c:v>
                </c:pt>
                <c:pt idx="31">
                  <c:v>-4770</c:v>
                </c:pt>
                <c:pt idx="32">
                  <c:v>-4770</c:v>
                </c:pt>
                <c:pt idx="33">
                  <c:v>-4770</c:v>
                </c:pt>
                <c:pt idx="34">
                  <c:v>-4770</c:v>
                </c:pt>
                <c:pt idx="35">
                  <c:v>-4770</c:v>
                </c:pt>
                <c:pt idx="36">
                  <c:v>-4770</c:v>
                </c:pt>
                <c:pt idx="37">
                  <c:v>-4750</c:v>
                </c:pt>
                <c:pt idx="38">
                  <c:v>-4681</c:v>
                </c:pt>
                <c:pt idx="39">
                  <c:v>-4681</c:v>
                </c:pt>
                <c:pt idx="40">
                  <c:v>-4681</c:v>
                </c:pt>
                <c:pt idx="41">
                  <c:v>-4681</c:v>
                </c:pt>
                <c:pt idx="42">
                  <c:v>-4677</c:v>
                </c:pt>
                <c:pt idx="43">
                  <c:v>-4581</c:v>
                </c:pt>
                <c:pt idx="44">
                  <c:v>-4581</c:v>
                </c:pt>
                <c:pt idx="45">
                  <c:v>-4562</c:v>
                </c:pt>
                <c:pt idx="46">
                  <c:v>-4562</c:v>
                </c:pt>
                <c:pt idx="47">
                  <c:v>-4466</c:v>
                </c:pt>
                <c:pt idx="48">
                  <c:v>-4348</c:v>
                </c:pt>
                <c:pt idx="49">
                  <c:v>-4290</c:v>
                </c:pt>
                <c:pt idx="50">
                  <c:v>-4290</c:v>
                </c:pt>
                <c:pt idx="51">
                  <c:v>-4284</c:v>
                </c:pt>
                <c:pt idx="52">
                  <c:v>-4241</c:v>
                </c:pt>
                <c:pt idx="53">
                  <c:v>-4241</c:v>
                </c:pt>
                <c:pt idx="54">
                  <c:v>-4194</c:v>
                </c:pt>
                <c:pt idx="55">
                  <c:v>-4194</c:v>
                </c:pt>
                <c:pt idx="56">
                  <c:v>-4181</c:v>
                </c:pt>
                <c:pt idx="57">
                  <c:v>-4178</c:v>
                </c:pt>
                <c:pt idx="58">
                  <c:v>-4171</c:v>
                </c:pt>
                <c:pt idx="59">
                  <c:v>-4171</c:v>
                </c:pt>
                <c:pt idx="60">
                  <c:v>-4142</c:v>
                </c:pt>
                <c:pt idx="61">
                  <c:v>-4091</c:v>
                </c:pt>
                <c:pt idx="62">
                  <c:v>-3778</c:v>
                </c:pt>
                <c:pt idx="63">
                  <c:v>-3755</c:v>
                </c:pt>
                <c:pt idx="64">
                  <c:v>-3746</c:v>
                </c:pt>
                <c:pt idx="65">
                  <c:v>-3742</c:v>
                </c:pt>
                <c:pt idx="66">
                  <c:v>-3739</c:v>
                </c:pt>
                <c:pt idx="67">
                  <c:v>-2673</c:v>
                </c:pt>
                <c:pt idx="68">
                  <c:v>-2660</c:v>
                </c:pt>
                <c:pt idx="69">
                  <c:v>-2497</c:v>
                </c:pt>
                <c:pt idx="70">
                  <c:v>-2468</c:v>
                </c:pt>
                <c:pt idx="71">
                  <c:v>-2461</c:v>
                </c:pt>
                <c:pt idx="72">
                  <c:v>-2203</c:v>
                </c:pt>
                <c:pt idx="73">
                  <c:v>-1504.5</c:v>
                </c:pt>
                <c:pt idx="74">
                  <c:v>-1498</c:v>
                </c:pt>
                <c:pt idx="75">
                  <c:v>-1264</c:v>
                </c:pt>
                <c:pt idx="76">
                  <c:v>-1200</c:v>
                </c:pt>
                <c:pt idx="77">
                  <c:v>-1200</c:v>
                </c:pt>
                <c:pt idx="78">
                  <c:v>-1193.5</c:v>
                </c:pt>
                <c:pt idx="79">
                  <c:v>-1186.5</c:v>
                </c:pt>
                <c:pt idx="80">
                  <c:v>-1177</c:v>
                </c:pt>
                <c:pt idx="81">
                  <c:v>-1005</c:v>
                </c:pt>
                <c:pt idx="82">
                  <c:v>-982</c:v>
                </c:pt>
                <c:pt idx="83">
                  <c:v>-982</c:v>
                </c:pt>
                <c:pt idx="84">
                  <c:v>-979</c:v>
                </c:pt>
                <c:pt idx="85">
                  <c:v>-979</c:v>
                </c:pt>
                <c:pt idx="86">
                  <c:v>-896</c:v>
                </c:pt>
                <c:pt idx="87">
                  <c:v>-896</c:v>
                </c:pt>
                <c:pt idx="88">
                  <c:v>-880</c:v>
                </c:pt>
                <c:pt idx="89">
                  <c:v>-880</c:v>
                </c:pt>
                <c:pt idx="90">
                  <c:v>-710</c:v>
                </c:pt>
                <c:pt idx="91">
                  <c:v>-611</c:v>
                </c:pt>
                <c:pt idx="92">
                  <c:v>-528</c:v>
                </c:pt>
                <c:pt idx="93">
                  <c:v>-528</c:v>
                </c:pt>
                <c:pt idx="94">
                  <c:v>-525</c:v>
                </c:pt>
                <c:pt idx="95">
                  <c:v>-503</c:v>
                </c:pt>
                <c:pt idx="96">
                  <c:v>-503</c:v>
                </c:pt>
                <c:pt idx="97">
                  <c:v>-489</c:v>
                </c:pt>
                <c:pt idx="98">
                  <c:v>-489</c:v>
                </c:pt>
                <c:pt idx="99">
                  <c:v>-387</c:v>
                </c:pt>
                <c:pt idx="100">
                  <c:v>-323</c:v>
                </c:pt>
                <c:pt idx="101">
                  <c:v>-217</c:v>
                </c:pt>
                <c:pt idx="102">
                  <c:v>-214</c:v>
                </c:pt>
                <c:pt idx="103">
                  <c:v>-214</c:v>
                </c:pt>
                <c:pt idx="104">
                  <c:v>-201</c:v>
                </c:pt>
                <c:pt idx="105">
                  <c:v>-201</c:v>
                </c:pt>
                <c:pt idx="106">
                  <c:v>-118.5</c:v>
                </c:pt>
                <c:pt idx="107">
                  <c:v>-111.5</c:v>
                </c:pt>
                <c:pt idx="108">
                  <c:v>-108</c:v>
                </c:pt>
                <c:pt idx="109">
                  <c:v>-25</c:v>
                </c:pt>
                <c:pt idx="110">
                  <c:v>-25</c:v>
                </c:pt>
                <c:pt idx="111">
                  <c:v>-25</c:v>
                </c:pt>
                <c:pt idx="112">
                  <c:v>0</c:v>
                </c:pt>
                <c:pt idx="113">
                  <c:v>10</c:v>
                </c:pt>
                <c:pt idx="114">
                  <c:v>77</c:v>
                </c:pt>
                <c:pt idx="115">
                  <c:v>81</c:v>
                </c:pt>
                <c:pt idx="116">
                  <c:v>186.5</c:v>
                </c:pt>
                <c:pt idx="117">
                  <c:v>225</c:v>
                </c:pt>
                <c:pt idx="118">
                  <c:v>225</c:v>
                </c:pt>
                <c:pt idx="119">
                  <c:v>225</c:v>
                </c:pt>
                <c:pt idx="120">
                  <c:v>266</c:v>
                </c:pt>
                <c:pt idx="121">
                  <c:v>266</c:v>
                </c:pt>
                <c:pt idx="122">
                  <c:v>266</c:v>
                </c:pt>
                <c:pt idx="123">
                  <c:v>474.5</c:v>
                </c:pt>
                <c:pt idx="124">
                  <c:v>593</c:v>
                </c:pt>
                <c:pt idx="125">
                  <c:v>695.5</c:v>
                </c:pt>
                <c:pt idx="126">
                  <c:v>698.5</c:v>
                </c:pt>
                <c:pt idx="127">
                  <c:v>784.5</c:v>
                </c:pt>
                <c:pt idx="128">
                  <c:v>814</c:v>
                </c:pt>
                <c:pt idx="129">
                  <c:v>868</c:v>
                </c:pt>
                <c:pt idx="130">
                  <c:v>871</c:v>
                </c:pt>
                <c:pt idx="131">
                  <c:v>891</c:v>
                </c:pt>
                <c:pt idx="132">
                  <c:v>919.5</c:v>
                </c:pt>
                <c:pt idx="133">
                  <c:v>964</c:v>
                </c:pt>
                <c:pt idx="134">
                  <c:v>964</c:v>
                </c:pt>
                <c:pt idx="135">
                  <c:v>964</c:v>
                </c:pt>
                <c:pt idx="136">
                  <c:v>1208</c:v>
                </c:pt>
                <c:pt idx="137">
                  <c:v>1208</c:v>
                </c:pt>
                <c:pt idx="138">
                  <c:v>1268</c:v>
                </c:pt>
                <c:pt idx="139">
                  <c:v>1617</c:v>
                </c:pt>
                <c:pt idx="140">
                  <c:v>1768</c:v>
                </c:pt>
                <c:pt idx="141">
                  <c:v>1875</c:v>
                </c:pt>
                <c:pt idx="142">
                  <c:v>1992</c:v>
                </c:pt>
                <c:pt idx="143">
                  <c:v>2075</c:v>
                </c:pt>
                <c:pt idx="144">
                  <c:v>2168</c:v>
                </c:pt>
                <c:pt idx="145">
                  <c:v>2288</c:v>
                </c:pt>
                <c:pt idx="146">
                  <c:v>2366</c:v>
                </c:pt>
                <c:pt idx="147">
                  <c:v>2457</c:v>
                </c:pt>
                <c:pt idx="148">
                  <c:v>2780</c:v>
                </c:pt>
                <c:pt idx="149">
                  <c:v>2864</c:v>
                </c:pt>
                <c:pt idx="150">
                  <c:v>3051.5</c:v>
                </c:pt>
                <c:pt idx="151">
                  <c:v>3064.5</c:v>
                </c:pt>
                <c:pt idx="152">
                  <c:v>3343</c:v>
                </c:pt>
                <c:pt idx="153">
                  <c:v>3448.5</c:v>
                </c:pt>
                <c:pt idx="154">
                  <c:v>3468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D8-49B0-922C-B2464BFAD9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-7851</c:v>
                </c:pt>
                <c:pt idx="1">
                  <c:v>-7709</c:v>
                </c:pt>
                <c:pt idx="2">
                  <c:v>-7610</c:v>
                </c:pt>
                <c:pt idx="3">
                  <c:v>-7438</c:v>
                </c:pt>
                <c:pt idx="4">
                  <c:v>-7428</c:v>
                </c:pt>
                <c:pt idx="5">
                  <c:v>-7262</c:v>
                </c:pt>
                <c:pt idx="6">
                  <c:v>-7243</c:v>
                </c:pt>
                <c:pt idx="7">
                  <c:v>-7117</c:v>
                </c:pt>
                <c:pt idx="8">
                  <c:v>-6849</c:v>
                </c:pt>
                <c:pt idx="9">
                  <c:v>-6816</c:v>
                </c:pt>
                <c:pt idx="10">
                  <c:v>-6574</c:v>
                </c:pt>
                <c:pt idx="11">
                  <c:v>-6516</c:v>
                </c:pt>
                <c:pt idx="12">
                  <c:v>-6439</c:v>
                </c:pt>
                <c:pt idx="13">
                  <c:v>-6327</c:v>
                </c:pt>
                <c:pt idx="14">
                  <c:v>-6227</c:v>
                </c:pt>
                <c:pt idx="15">
                  <c:v>-6154</c:v>
                </c:pt>
                <c:pt idx="16">
                  <c:v>-5661</c:v>
                </c:pt>
                <c:pt idx="17">
                  <c:v>-5154</c:v>
                </c:pt>
                <c:pt idx="18">
                  <c:v>-5154</c:v>
                </c:pt>
                <c:pt idx="19">
                  <c:v>-5141</c:v>
                </c:pt>
                <c:pt idx="20">
                  <c:v>-5090</c:v>
                </c:pt>
                <c:pt idx="21">
                  <c:v>-4869</c:v>
                </c:pt>
                <c:pt idx="22">
                  <c:v>-4869</c:v>
                </c:pt>
                <c:pt idx="23">
                  <c:v>-4869</c:v>
                </c:pt>
                <c:pt idx="24">
                  <c:v>-4859</c:v>
                </c:pt>
                <c:pt idx="25">
                  <c:v>-4859</c:v>
                </c:pt>
                <c:pt idx="26">
                  <c:v>-4843</c:v>
                </c:pt>
                <c:pt idx="27">
                  <c:v>-4786</c:v>
                </c:pt>
                <c:pt idx="28">
                  <c:v>-4786</c:v>
                </c:pt>
                <c:pt idx="29">
                  <c:v>-4770</c:v>
                </c:pt>
                <c:pt idx="30">
                  <c:v>-4770</c:v>
                </c:pt>
                <c:pt idx="31">
                  <c:v>-4770</c:v>
                </c:pt>
                <c:pt idx="32">
                  <c:v>-4770</c:v>
                </c:pt>
                <c:pt idx="33">
                  <c:v>-4770</c:v>
                </c:pt>
                <c:pt idx="34">
                  <c:v>-4770</c:v>
                </c:pt>
                <c:pt idx="35">
                  <c:v>-4770</c:v>
                </c:pt>
                <c:pt idx="36">
                  <c:v>-4770</c:v>
                </c:pt>
                <c:pt idx="37">
                  <c:v>-4750</c:v>
                </c:pt>
                <c:pt idx="38">
                  <c:v>-4681</c:v>
                </c:pt>
                <c:pt idx="39">
                  <c:v>-4681</c:v>
                </c:pt>
                <c:pt idx="40">
                  <c:v>-4681</c:v>
                </c:pt>
                <c:pt idx="41">
                  <c:v>-4681</c:v>
                </c:pt>
                <c:pt idx="42">
                  <c:v>-4677</c:v>
                </c:pt>
                <c:pt idx="43">
                  <c:v>-4581</c:v>
                </c:pt>
                <c:pt idx="44">
                  <c:v>-4581</c:v>
                </c:pt>
                <c:pt idx="45">
                  <c:v>-4562</c:v>
                </c:pt>
                <c:pt idx="46">
                  <c:v>-4562</c:v>
                </c:pt>
                <c:pt idx="47">
                  <c:v>-4466</c:v>
                </c:pt>
                <c:pt idx="48">
                  <c:v>-4348</c:v>
                </c:pt>
                <c:pt idx="49">
                  <c:v>-4290</c:v>
                </c:pt>
                <c:pt idx="50">
                  <c:v>-4290</c:v>
                </c:pt>
                <c:pt idx="51">
                  <c:v>-4284</c:v>
                </c:pt>
                <c:pt idx="52">
                  <c:v>-4241</c:v>
                </c:pt>
                <c:pt idx="53">
                  <c:v>-4241</c:v>
                </c:pt>
                <c:pt idx="54">
                  <c:v>-4194</c:v>
                </c:pt>
                <c:pt idx="55">
                  <c:v>-4194</c:v>
                </c:pt>
                <c:pt idx="56">
                  <c:v>-4181</c:v>
                </c:pt>
                <c:pt idx="57">
                  <c:v>-4178</c:v>
                </c:pt>
                <c:pt idx="58">
                  <c:v>-4171</c:v>
                </c:pt>
                <c:pt idx="59">
                  <c:v>-4171</c:v>
                </c:pt>
                <c:pt idx="60">
                  <c:v>-4142</c:v>
                </c:pt>
                <c:pt idx="61">
                  <c:v>-4091</c:v>
                </c:pt>
                <c:pt idx="62">
                  <c:v>-3778</c:v>
                </c:pt>
                <c:pt idx="63">
                  <c:v>-3755</c:v>
                </c:pt>
                <c:pt idx="64">
                  <c:v>-3746</c:v>
                </c:pt>
                <c:pt idx="65">
                  <c:v>-3742</c:v>
                </c:pt>
                <c:pt idx="66">
                  <c:v>-3739</c:v>
                </c:pt>
                <c:pt idx="67">
                  <c:v>-2673</c:v>
                </c:pt>
                <c:pt idx="68">
                  <c:v>-2660</c:v>
                </c:pt>
                <c:pt idx="69">
                  <c:v>-2497</c:v>
                </c:pt>
                <c:pt idx="70">
                  <c:v>-2468</c:v>
                </c:pt>
                <c:pt idx="71">
                  <c:v>-2461</c:v>
                </c:pt>
                <c:pt idx="72">
                  <c:v>-2203</c:v>
                </c:pt>
                <c:pt idx="73">
                  <c:v>-1504.5</c:v>
                </c:pt>
                <c:pt idx="74">
                  <c:v>-1498</c:v>
                </c:pt>
                <c:pt idx="75">
                  <c:v>-1264</c:v>
                </c:pt>
                <c:pt idx="76">
                  <c:v>-1200</c:v>
                </c:pt>
                <c:pt idx="77">
                  <c:v>-1200</c:v>
                </c:pt>
                <c:pt idx="78">
                  <c:v>-1193.5</c:v>
                </c:pt>
                <c:pt idx="79">
                  <c:v>-1186.5</c:v>
                </c:pt>
                <c:pt idx="80">
                  <c:v>-1177</c:v>
                </c:pt>
                <c:pt idx="81">
                  <c:v>-1005</c:v>
                </c:pt>
                <c:pt idx="82">
                  <c:v>-982</c:v>
                </c:pt>
                <c:pt idx="83">
                  <c:v>-982</c:v>
                </c:pt>
                <c:pt idx="84">
                  <c:v>-979</c:v>
                </c:pt>
                <c:pt idx="85">
                  <c:v>-979</c:v>
                </c:pt>
                <c:pt idx="86">
                  <c:v>-896</c:v>
                </c:pt>
                <c:pt idx="87">
                  <c:v>-896</c:v>
                </c:pt>
                <c:pt idx="88">
                  <c:v>-880</c:v>
                </c:pt>
                <c:pt idx="89">
                  <c:v>-880</c:v>
                </c:pt>
                <c:pt idx="90">
                  <c:v>-710</c:v>
                </c:pt>
                <c:pt idx="91">
                  <c:v>-611</c:v>
                </c:pt>
                <c:pt idx="92">
                  <c:v>-528</c:v>
                </c:pt>
                <c:pt idx="93">
                  <c:v>-528</c:v>
                </c:pt>
                <c:pt idx="94">
                  <c:v>-525</c:v>
                </c:pt>
                <c:pt idx="95">
                  <c:v>-503</c:v>
                </c:pt>
                <c:pt idx="96">
                  <c:v>-503</c:v>
                </c:pt>
                <c:pt idx="97">
                  <c:v>-489</c:v>
                </c:pt>
                <c:pt idx="98">
                  <c:v>-489</c:v>
                </c:pt>
                <c:pt idx="99">
                  <c:v>-387</c:v>
                </c:pt>
                <c:pt idx="100">
                  <c:v>-323</c:v>
                </c:pt>
                <c:pt idx="101">
                  <c:v>-217</c:v>
                </c:pt>
                <c:pt idx="102">
                  <c:v>-214</c:v>
                </c:pt>
                <c:pt idx="103">
                  <c:v>-214</c:v>
                </c:pt>
                <c:pt idx="104">
                  <c:v>-201</c:v>
                </c:pt>
                <c:pt idx="105">
                  <c:v>-201</c:v>
                </c:pt>
                <c:pt idx="106">
                  <c:v>-118.5</c:v>
                </c:pt>
                <c:pt idx="107">
                  <c:v>-111.5</c:v>
                </c:pt>
                <c:pt idx="108">
                  <c:v>-108</c:v>
                </c:pt>
                <c:pt idx="109">
                  <c:v>-25</c:v>
                </c:pt>
                <c:pt idx="110">
                  <c:v>-25</c:v>
                </c:pt>
                <c:pt idx="111">
                  <c:v>-25</c:v>
                </c:pt>
                <c:pt idx="112">
                  <c:v>0</c:v>
                </c:pt>
                <c:pt idx="113">
                  <c:v>10</c:v>
                </c:pt>
                <c:pt idx="114">
                  <c:v>77</c:v>
                </c:pt>
                <c:pt idx="115">
                  <c:v>81</c:v>
                </c:pt>
                <c:pt idx="116">
                  <c:v>186.5</c:v>
                </c:pt>
                <c:pt idx="117">
                  <c:v>225</c:v>
                </c:pt>
                <c:pt idx="118">
                  <c:v>225</c:v>
                </c:pt>
                <c:pt idx="119">
                  <c:v>225</c:v>
                </c:pt>
                <c:pt idx="120">
                  <c:v>266</c:v>
                </c:pt>
                <c:pt idx="121">
                  <c:v>266</c:v>
                </c:pt>
                <c:pt idx="122">
                  <c:v>266</c:v>
                </c:pt>
                <c:pt idx="123">
                  <c:v>474.5</c:v>
                </c:pt>
                <c:pt idx="124">
                  <c:v>593</c:v>
                </c:pt>
                <c:pt idx="125">
                  <c:v>695.5</c:v>
                </c:pt>
                <c:pt idx="126">
                  <c:v>698.5</c:v>
                </c:pt>
                <c:pt idx="127">
                  <c:v>784.5</c:v>
                </c:pt>
                <c:pt idx="128">
                  <c:v>814</c:v>
                </c:pt>
                <c:pt idx="129">
                  <c:v>868</c:v>
                </c:pt>
                <c:pt idx="130">
                  <c:v>871</c:v>
                </c:pt>
                <c:pt idx="131">
                  <c:v>891</c:v>
                </c:pt>
                <c:pt idx="132">
                  <c:v>919.5</c:v>
                </c:pt>
                <c:pt idx="133">
                  <c:v>964</c:v>
                </c:pt>
                <c:pt idx="134">
                  <c:v>964</c:v>
                </c:pt>
                <c:pt idx="135">
                  <c:v>964</c:v>
                </c:pt>
                <c:pt idx="136">
                  <c:v>1208</c:v>
                </c:pt>
                <c:pt idx="137">
                  <c:v>1208</c:v>
                </c:pt>
                <c:pt idx="138">
                  <c:v>1268</c:v>
                </c:pt>
                <c:pt idx="139">
                  <c:v>1617</c:v>
                </c:pt>
                <c:pt idx="140">
                  <c:v>1768</c:v>
                </c:pt>
                <c:pt idx="141">
                  <c:v>1875</c:v>
                </c:pt>
                <c:pt idx="142">
                  <c:v>1992</c:v>
                </c:pt>
                <c:pt idx="143">
                  <c:v>2075</c:v>
                </c:pt>
                <c:pt idx="144">
                  <c:v>2168</c:v>
                </c:pt>
                <c:pt idx="145">
                  <c:v>2288</c:v>
                </c:pt>
                <c:pt idx="146">
                  <c:v>2366</c:v>
                </c:pt>
                <c:pt idx="147">
                  <c:v>2457</c:v>
                </c:pt>
                <c:pt idx="148">
                  <c:v>2780</c:v>
                </c:pt>
                <c:pt idx="149">
                  <c:v>2864</c:v>
                </c:pt>
                <c:pt idx="150">
                  <c:v>3051.5</c:v>
                </c:pt>
                <c:pt idx="151">
                  <c:v>3064.5</c:v>
                </c:pt>
                <c:pt idx="152">
                  <c:v>3343</c:v>
                </c:pt>
                <c:pt idx="153">
                  <c:v>3448.5</c:v>
                </c:pt>
                <c:pt idx="154">
                  <c:v>3468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D8-49B0-922C-B2464BFAD9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-7851</c:v>
                </c:pt>
                <c:pt idx="1">
                  <c:v>-7709</c:v>
                </c:pt>
                <c:pt idx="2">
                  <c:v>-7610</c:v>
                </c:pt>
                <c:pt idx="3">
                  <c:v>-7438</c:v>
                </c:pt>
                <c:pt idx="4">
                  <c:v>-7428</c:v>
                </c:pt>
                <c:pt idx="5">
                  <c:v>-7262</c:v>
                </c:pt>
                <c:pt idx="6">
                  <c:v>-7243</c:v>
                </c:pt>
                <c:pt idx="7">
                  <c:v>-7117</c:v>
                </c:pt>
                <c:pt idx="8">
                  <c:v>-6849</c:v>
                </c:pt>
                <c:pt idx="9">
                  <c:v>-6816</c:v>
                </c:pt>
                <c:pt idx="10">
                  <c:v>-6574</c:v>
                </c:pt>
                <c:pt idx="11">
                  <c:v>-6516</c:v>
                </c:pt>
                <c:pt idx="12">
                  <c:v>-6439</c:v>
                </c:pt>
                <c:pt idx="13">
                  <c:v>-6327</c:v>
                </c:pt>
                <c:pt idx="14">
                  <c:v>-6227</c:v>
                </c:pt>
                <c:pt idx="15">
                  <c:v>-6154</c:v>
                </c:pt>
                <c:pt idx="16">
                  <c:v>-5661</c:v>
                </c:pt>
                <c:pt idx="17">
                  <c:v>-5154</c:v>
                </c:pt>
                <c:pt idx="18">
                  <c:v>-5154</c:v>
                </c:pt>
                <c:pt idx="19">
                  <c:v>-5141</c:v>
                </c:pt>
                <c:pt idx="20">
                  <c:v>-5090</c:v>
                </c:pt>
                <c:pt idx="21">
                  <c:v>-4869</c:v>
                </c:pt>
                <c:pt idx="22">
                  <c:v>-4869</c:v>
                </c:pt>
                <c:pt idx="23">
                  <c:v>-4869</c:v>
                </c:pt>
                <c:pt idx="24">
                  <c:v>-4859</c:v>
                </c:pt>
                <c:pt idx="25">
                  <c:v>-4859</c:v>
                </c:pt>
                <c:pt idx="26">
                  <c:v>-4843</c:v>
                </c:pt>
                <c:pt idx="27">
                  <c:v>-4786</c:v>
                </c:pt>
                <c:pt idx="28">
                  <c:v>-4786</c:v>
                </c:pt>
                <c:pt idx="29">
                  <c:v>-4770</c:v>
                </c:pt>
                <c:pt idx="30">
                  <c:v>-4770</c:v>
                </c:pt>
                <c:pt idx="31">
                  <c:v>-4770</c:v>
                </c:pt>
                <c:pt idx="32">
                  <c:v>-4770</c:v>
                </c:pt>
                <c:pt idx="33">
                  <c:v>-4770</c:v>
                </c:pt>
                <c:pt idx="34">
                  <c:v>-4770</c:v>
                </c:pt>
                <c:pt idx="35">
                  <c:v>-4770</c:v>
                </c:pt>
                <c:pt idx="36">
                  <c:v>-4770</c:v>
                </c:pt>
                <c:pt idx="37">
                  <c:v>-4750</c:v>
                </c:pt>
                <c:pt idx="38">
                  <c:v>-4681</c:v>
                </c:pt>
                <c:pt idx="39">
                  <c:v>-4681</c:v>
                </c:pt>
                <c:pt idx="40">
                  <c:v>-4681</c:v>
                </c:pt>
                <c:pt idx="41">
                  <c:v>-4681</c:v>
                </c:pt>
                <c:pt idx="42">
                  <c:v>-4677</c:v>
                </c:pt>
                <c:pt idx="43">
                  <c:v>-4581</c:v>
                </c:pt>
                <c:pt idx="44">
                  <c:v>-4581</c:v>
                </c:pt>
                <c:pt idx="45">
                  <c:v>-4562</c:v>
                </c:pt>
                <c:pt idx="46">
                  <c:v>-4562</c:v>
                </c:pt>
                <c:pt idx="47">
                  <c:v>-4466</c:v>
                </c:pt>
                <c:pt idx="48">
                  <c:v>-4348</c:v>
                </c:pt>
                <c:pt idx="49">
                  <c:v>-4290</c:v>
                </c:pt>
                <c:pt idx="50">
                  <c:v>-4290</c:v>
                </c:pt>
                <c:pt idx="51">
                  <c:v>-4284</c:v>
                </c:pt>
                <c:pt idx="52">
                  <c:v>-4241</c:v>
                </c:pt>
                <c:pt idx="53">
                  <c:v>-4241</c:v>
                </c:pt>
                <c:pt idx="54">
                  <c:v>-4194</c:v>
                </c:pt>
                <c:pt idx="55">
                  <c:v>-4194</c:v>
                </c:pt>
                <c:pt idx="56">
                  <c:v>-4181</c:v>
                </c:pt>
                <c:pt idx="57">
                  <c:v>-4178</c:v>
                </c:pt>
                <c:pt idx="58">
                  <c:v>-4171</c:v>
                </c:pt>
                <c:pt idx="59">
                  <c:v>-4171</c:v>
                </c:pt>
                <c:pt idx="60">
                  <c:v>-4142</c:v>
                </c:pt>
                <c:pt idx="61">
                  <c:v>-4091</c:v>
                </c:pt>
                <c:pt idx="62">
                  <c:v>-3778</c:v>
                </c:pt>
                <c:pt idx="63">
                  <c:v>-3755</c:v>
                </c:pt>
                <c:pt idx="64">
                  <c:v>-3746</c:v>
                </c:pt>
                <c:pt idx="65">
                  <c:v>-3742</c:v>
                </c:pt>
                <c:pt idx="66">
                  <c:v>-3739</c:v>
                </c:pt>
                <c:pt idx="67">
                  <c:v>-2673</c:v>
                </c:pt>
                <c:pt idx="68">
                  <c:v>-2660</c:v>
                </c:pt>
                <c:pt idx="69">
                  <c:v>-2497</c:v>
                </c:pt>
                <c:pt idx="70">
                  <c:v>-2468</c:v>
                </c:pt>
                <c:pt idx="71">
                  <c:v>-2461</c:v>
                </c:pt>
                <c:pt idx="72">
                  <c:v>-2203</c:v>
                </c:pt>
                <c:pt idx="73">
                  <c:v>-1504.5</c:v>
                </c:pt>
                <c:pt idx="74">
                  <c:v>-1498</c:v>
                </c:pt>
                <c:pt idx="75">
                  <c:v>-1264</c:v>
                </c:pt>
                <c:pt idx="76">
                  <c:v>-1200</c:v>
                </c:pt>
                <c:pt idx="77">
                  <c:v>-1200</c:v>
                </c:pt>
                <c:pt idx="78">
                  <c:v>-1193.5</c:v>
                </c:pt>
                <c:pt idx="79">
                  <c:v>-1186.5</c:v>
                </c:pt>
                <c:pt idx="80">
                  <c:v>-1177</c:v>
                </c:pt>
                <c:pt idx="81">
                  <c:v>-1005</c:v>
                </c:pt>
                <c:pt idx="82">
                  <c:v>-982</c:v>
                </c:pt>
                <c:pt idx="83">
                  <c:v>-982</c:v>
                </c:pt>
                <c:pt idx="84">
                  <c:v>-979</c:v>
                </c:pt>
                <c:pt idx="85">
                  <c:v>-979</c:v>
                </c:pt>
                <c:pt idx="86">
                  <c:v>-896</c:v>
                </c:pt>
                <c:pt idx="87">
                  <c:v>-896</c:v>
                </c:pt>
                <c:pt idx="88">
                  <c:v>-880</c:v>
                </c:pt>
                <c:pt idx="89">
                  <c:v>-880</c:v>
                </c:pt>
                <c:pt idx="90">
                  <c:v>-710</c:v>
                </c:pt>
                <c:pt idx="91">
                  <c:v>-611</c:v>
                </c:pt>
                <c:pt idx="92">
                  <c:v>-528</c:v>
                </c:pt>
                <c:pt idx="93">
                  <c:v>-528</c:v>
                </c:pt>
                <c:pt idx="94">
                  <c:v>-525</c:v>
                </c:pt>
                <c:pt idx="95">
                  <c:v>-503</c:v>
                </c:pt>
                <c:pt idx="96">
                  <c:v>-503</c:v>
                </c:pt>
                <c:pt idx="97">
                  <c:v>-489</c:v>
                </c:pt>
                <c:pt idx="98">
                  <c:v>-489</c:v>
                </c:pt>
                <c:pt idx="99">
                  <c:v>-387</c:v>
                </c:pt>
                <c:pt idx="100">
                  <c:v>-323</c:v>
                </c:pt>
                <c:pt idx="101">
                  <c:v>-217</c:v>
                </c:pt>
                <c:pt idx="102">
                  <c:v>-214</c:v>
                </c:pt>
                <c:pt idx="103">
                  <c:v>-214</c:v>
                </c:pt>
                <c:pt idx="104">
                  <c:v>-201</c:v>
                </c:pt>
                <c:pt idx="105">
                  <c:v>-201</c:v>
                </c:pt>
                <c:pt idx="106">
                  <c:v>-118.5</c:v>
                </c:pt>
                <c:pt idx="107">
                  <c:v>-111.5</c:v>
                </c:pt>
                <c:pt idx="108">
                  <c:v>-108</c:v>
                </c:pt>
                <c:pt idx="109">
                  <c:v>-25</c:v>
                </c:pt>
                <c:pt idx="110">
                  <c:v>-25</c:v>
                </c:pt>
                <c:pt idx="111">
                  <c:v>-25</c:v>
                </c:pt>
                <c:pt idx="112">
                  <c:v>0</c:v>
                </c:pt>
                <c:pt idx="113">
                  <c:v>10</c:v>
                </c:pt>
                <c:pt idx="114">
                  <c:v>77</c:v>
                </c:pt>
                <c:pt idx="115">
                  <c:v>81</c:v>
                </c:pt>
                <c:pt idx="116">
                  <c:v>186.5</c:v>
                </c:pt>
                <c:pt idx="117">
                  <c:v>225</c:v>
                </c:pt>
                <c:pt idx="118">
                  <c:v>225</c:v>
                </c:pt>
                <c:pt idx="119">
                  <c:v>225</c:v>
                </c:pt>
                <c:pt idx="120">
                  <c:v>266</c:v>
                </c:pt>
                <c:pt idx="121">
                  <c:v>266</c:v>
                </c:pt>
                <c:pt idx="122">
                  <c:v>266</c:v>
                </c:pt>
                <c:pt idx="123">
                  <c:v>474.5</c:v>
                </c:pt>
                <c:pt idx="124">
                  <c:v>593</c:v>
                </c:pt>
                <c:pt idx="125">
                  <c:v>695.5</c:v>
                </c:pt>
                <c:pt idx="126">
                  <c:v>698.5</c:v>
                </c:pt>
                <c:pt idx="127">
                  <c:v>784.5</c:v>
                </c:pt>
                <c:pt idx="128">
                  <c:v>814</c:v>
                </c:pt>
                <c:pt idx="129">
                  <c:v>868</c:v>
                </c:pt>
                <c:pt idx="130">
                  <c:v>871</c:v>
                </c:pt>
                <c:pt idx="131">
                  <c:v>891</c:v>
                </c:pt>
                <c:pt idx="132">
                  <c:v>919.5</c:v>
                </c:pt>
                <c:pt idx="133">
                  <c:v>964</c:v>
                </c:pt>
                <c:pt idx="134">
                  <c:v>964</c:v>
                </c:pt>
                <c:pt idx="135">
                  <c:v>964</c:v>
                </c:pt>
                <c:pt idx="136">
                  <c:v>1208</c:v>
                </c:pt>
                <c:pt idx="137">
                  <c:v>1208</c:v>
                </c:pt>
                <c:pt idx="138">
                  <c:v>1268</c:v>
                </c:pt>
                <c:pt idx="139">
                  <c:v>1617</c:v>
                </c:pt>
                <c:pt idx="140">
                  <c:v>1768</c:v>
                </c:pt>
                <c:pt idx="141">
                  <c:v>1875</c:v>
                </c:pt>
                <c:pt idx="142">
                  <c:v>1992</c:v>
                </c:pt>
                <c:pt idx="143">
                  <c:v>2075</c:v>
                </c:pt>
                <c:pt idx="144">
                  <c:v>2168</c:v>
                </c:pt>
                <c:pt idx="145">
                  <c:v>2288</c:v>
                </c:pt>
                <c:pt idx="146">
                  <c:v>2366</c:v>
                </c:pt>
                <c:pt idx="147">
                  <c:v>2457</c:v>
                </c:pt>
                <c:pt idx="148">
                  <c:v>2780</c:v>
                </c:pt>
                <c:pt idx="149">
                  <c:v>2864</c:v>
                </c:pt>
                <c:pt idx="150">
                  <c:v>3051.5</c:v>
                </c:pt>
                <c:pt idx="151">
                  <c:v>3064.5</c:v>
                </c:pt>
                <c:pt idx="152">
                  <c:v>3343</c:v>
                </c:pt>
                <c:pt idx="153">
                  <c:v>3448.5</c:v>
                </c:pt>
                <c:pt idx="154">
                  <c:v>3468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D8-49B0-922C-B2464BFAD9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-7851</c:v>
                </c:pt>
                <c:pt idx="1">
                  <c:v>-7709</c:v>
                </c:pt>
                <c:pt idx="2">
                  <c:v>-7610</c:v>
                </c:pt>
                <c:pt idx="3">
                  <c:v>-7438</c:v>
                </c:pt>
                <c:pt idx="4">
                  <c:v>-7428</c:v>
                </c:pt>
                <c:pt idx="5">
                  <c:v>-7262</c:v>
                </c:pt>
                <c:pt idx="6">
                  <c:v>-7243</c:v>
                </c:pt>
                <c:pt idx="7">
                  <c:v>-7117</c:v>
                </c:pt>
                <c:pt idx="8">
                  <c:v>-6849</c:v>
                </c:pt>
                <c:pt idx="9">
                  <c:v>-6816</c:v>
                </c:pt>
                <c:pt idx="10">
                  <c:v>-6574</c:v>
                </c:pt>
                <c:pt idx="11">
                  <c:v>-6516</c:v>
                </c:pt>
                <c:pt idx="12">
                  <c:v>-6439</c:v>
                </c:pt>
                <c:pt idx="13">
                  <c:v>-6327</c:v>
                </c:pt>
                <c:pt idx="14">
                  <c:v>-6227</c:v>
                </c:pt>
                <c:pt idx="15">
                  <c:v>-6154</c:v>
                </c:pt>
                <c:pt idx="16">
                  <c:v>-5661</c:v>
                </c:pt>
                <c:pt idx="17">
                  <c:v>-5154</c:v>
                </c:pt>
                <c:pt idx="18">
                  <c:v>-5154</c:v>
                </c:pt>
                <c:pt idx="19">
                  <c:v>-5141</c:v>
                </c:pt>
                <c:pt idx="20">
                  <c:v>-5090</c:v>
                </c:pt>
                <c:pt idx="21">
                  <c:v>-4869</c:v>
                </c:pt>
                <c:pt idx="22">
                  <c:v>-4869</c:v>
                </c:pt>
                <c:pt idx="23">
                  <c:v>-4869</c:v>
                </c:pt>
                <c:pt idx="24">
                  <c:v>-4859</c:v>
                </c:pt>
                <c:pt idx="25">
                  <c:v>-4859</c:v>
                </c:pt>
                <c:pt idx="26">
                  <c:v>-4843</c:v>
                </c:pt>
                <c:pt idx="27">
                  <c:v>-4786</c:v>
                </c:pt>
                <c:pt idx="28">
                  <c:v>-4786</c:v>
                </c:pt>
                <c:pt idx="29">
                  <c:v>-4770</c:v>
                </c:pt>
                <c:pt idx="30">
                  <c:v>-4770</c:v>
                </c:pt>
                <c:pt idx="31">
                  <c:v>-4770</c:v>
                </c:pt>
                <c:pt idx="32">
                  <c:v>-4770</c:v>
                </c:pt>
                <c:pt idx="33">
                  <c:v>-4770</c:v>
                </c:pt>
                <c:pt idx="34">
                  <c:v>-4770</c:v>
                </c:pt>
                <c:pt idx="35">
                  <c:v>-4770</c:v>
                </c:pt>
                <c:pt idx="36">
                  <c:v>-4770</c:v>
                </c:pt>
                <c:pt idx="37">
                  <c:v>-4750</c:v>
                </c:pt>
                <c:pt idx="38">
                  <c:v>-4681</c:v>
                </c:pt>
                <c:pt idx="39">
                  <c:v>-4681</c:v>
                </c:pt>
                <c:pt idx="40">
                  <c:v>-4681</c:v>
                </c:pt>
                <c:pt idx="41">
                  <c:v>-4681</c:v>
                </c:pt>
                <c:pt idx="42">
                  <c:v>-4677</c:v>
                </c:pt>
                <c:pt idx="43">
                  <c:v>-4581</c:v>
                </c:pt>
                <c:pt idx="44">
                  <c:v>-4581</c:v>
                </c:pt>
                <c:pt idx="45">
                  <c:v>-4562</c:v>
                </c:pt>
                <c:pt idx="46">
                  <c:v>-4562</c:v>
                </c:pt>
                <c:pt idx="47">
                  <c:v>-4466</c:v>
                </c:pt>
                <c:pt idx="48">
                  <c:v>-4348</c:v>
                </c:pt>
                <c:pt idx="49">
                  <c:v>-4290</c:v>
                </c:pt>
                <c:pt idx="50">
                  <c:v>-4290</c:v>
                </c:pt>
                <c:pt idx="51">
                  <c:v>-4284</c:v>
                </c:pt>
                <c:pt idx="52">
                  <c:v>-4241</c:v>
                </c:pt>
                <c:pt idx="53">
                  <c:v>-4241</c:v>
                </c:pt>
                <c:pt idx="54">
                  <c:v>-4194</c:v>
                </c:pt>
                <c:pt idx="55">
                  <c:v>-4194</c:v>
                </c:pt>
                <c:pt idx="56">
                  <c:v>-4181</c:v>
                </c:pt>
                <c:pt idx="57">
                  <c:v>-4178</c:v>
                </c:pt>
                <c:pt idx="58">
                  <c:v>-4171</c:v>
                </c:pt>
                <c:pt idx="59">
                  <c:v>-4171</c:v>
                </c:pt>
                <c:pt idx="60">
                  <c:v>-4142</c:v>
                </c:pt>
                <c:pt idx="61">
                  <c:v>-4091</c:v>
                </c:pt>
                <c:pt idx="62">
                  <c:v>-3778</c:v>
                </c:pt>
                <c:pt idx="63">
                  <c:v>-3755</c:v>
                </c:pt>
                <c:pt idx="64">
                  <c:v>-3746</c:v>
                </c:pt>
                <c:pt idx="65">
                  <c:v>-3742</c:v>
                </c:pt>
                <c:pt idx="66">
                  <c:v>-3739</c:v>
                </c:pt>
                <c:pt idx="67">
                  <c:v>-2673</c:v>
                </c:pt>
                <c:pt idx="68">
                  <c:v>-2660</c:v>
                </c:pt>
                <c:pt idx="69">
                  <c:v>-2497</c:v>
                </c:pt>
                <c:pt idx="70">
                  <c:v>-2468</c:v>
                </c:pt>
                <c:pt idx="71">
                  <c:v>-2461</c:v>
                </c:pt>
                <c:pt idx="72">
                  <c:v>-2203</c:v>
                </c:pt>
                <c:pt idx="73">
                  <c:v>-1504.5</c:v>
                </c:pt>
                <c:pt idx="74">
                  <c:v>-1498</c:v>
                </c:pt>
                <c:pt idx="75">
                  <c:v>-1264</c:v>
                </c:pt>
                <c:pt idx="76">
                  <c:v>-1200</c:v>
                </c:pt>
                <c:pt idx="77">
                  <c:v>-1200</c:v>
                </c:pt>
                <c:pt idx="78">
                  <c:v>-1193.5</c:v>
                </c:pt>
                <c:pt idx="79">
                  <c:v>-1186.5</c:v>
                </c:pt>
                <c:pt idx="80">
                  <c:v>-1177</c:v>
                </c:pt>
                <c:pt idx="81">
                  <c:v>-1005</c:v>
                </c:pt>
                <c:pt idx="82">
                  <c:v>-982</c:v>
                </c:pt>
                <c:pt idx="83">
                  <c:v>-982</c:v>
                </c:pt>
                <c:pt idx="84">
                  <c:v>-979</c:v>
                </c:pt>
                <c:pt idx="85">
                  <c:v>-979</c:v>
                </c:pt>
                <c:pt idx="86">
                  <c:v>-896</c:v>
                </c:pt>
                <c:pt idx="87">
                  <c:v>-896</c:v>
                </c:pt>
                <c:pt idx="88">
                  <c:v>-880</c:v>
                </c:pt>
                <c:pt idx="89">
                  <c:v>-880</c:v>
                </c:pt>
                <c:pt idx="90">
                  <c:v>-710</c:v>
                </c:pt>
                <c:pt idx="91">
                  <c:v>-611</c:v>
                </c:pt>
                <c:pt idx="92">
                  <c:v>-528</c:v>
                </c:pt>
                <c:pt idx="93">
                  <c:v>-528</c:v>
                </c:pt>
                <c:pt idx="94">
                  <c:v>-525</c:v>
                </c:pt>
                <c:pt idx="95">
                  <c:v>-503</c:v>
                </c:pt>
                <c:pt idx="96">
                  <c:v>-503</c:v>
                </c:pt>
                <c:pt idx="97">
                  <c:v>-489</c:v>
                </c:pt>
                <c:pt idx="98">
                  <c:v>-489</c:v>
                </c:pt>
                <c:pt idx="99">
                  <c:v>-387</c:v>
                </c:pt>
                <c:pt idx="100">
                  <c:v>-323</c:v>
                </c:pt>
                <c:pt idx="101">
                  <c:v>-217</c:v>
                </c:pt>
                <c:pt idx="102">
                  <c:v>-214</c:v>
                </c:pt>
                <c:pt idx="103">
                  <c:v>-214</c:v>
                </c:pt>
                <c:pt idx="104">
                  <c:v>-201</c:v>
                </c:pt>
                <c:pt idx="105">
                  <c:v>-201</c:v>
                </c:pt>
                <c:pt idx="106">
                  <c:v>-118.5</c:v>
                </c:pt>
                <c:pt idx="107">
                  <c:v>-111.5</c:v>
                </c:pt>
                <c:pt idx="108">
                  <c:v>-108</c:v>
                </c:pt>
                <c:pt idx="109">
                  <c:v>-25</c:v>
                </c:pt>
                <c:pt idx="110">
                  <c:v>-25</c:v>
                </c:pt>
                <c:pt idx="111">
                  <c:v>-25</c:v>
                </c:pt>
                <c:pt idx="112">
                  <c:v>0</c:v>
                </c:pt>
                <c:pt idx="113">
                  <c:v>10</c:v>
                </c:pt>
                <c:pt idx="114">
                  <c:v>77</c:v>
                </c:pt>
                <c:pt idx="115">
                  <c:v>81</c:v>
                </c:pt>
                <c:pt idx="116">
                  <c:v>186.5</c:v>
                </c:pt>
                <c:pt idx="117">
                  <c:v>225</c:v>
                </c:pt>
                <c:pt idx="118">
                  <c:v>225</c:v>
                </c:pt>
                <c:pt idx="119">
                  <c:v>225</c:v>
                </c:pt>
                <c:pt idx="120">
                  <c:v>266</c:v>
                </c:pt>
                <c:pt idx="121">
                  <c:v>266</c:v>
                </c:pt>
                <c:pt idx="122">
                  <c:v>266</c:v>
                </c:pt>
                <c:pt idx="123">
                  <c:v>474.5</c:v>
                </c:pt>
                <c:pt idx="124">
                  <c:v>593</c:v>
                </c:pt>
                <c:pt idx="125">
                  <c:v>695.5</c:v>
                </c:pt>
                <c:pt idx="126">
                  <c:v>698.5</c:v>
                </c:pt>
                <c:pt idx="127">
                  <c:v>784.5</c:v>
                </c:pt>
                <c:pt idx="128">
                  <c:v>814</c:v>
                </c:pt>
                <c:pt idx="129">
                  <c:v>868</c:v>
                </c:pt>
                <c:pt idx="130">
                  <c:v>871</c:v>
                </c:pt>
                <c:pt idx="131">
                  <c:v>891</c:v>
                </c:pt>
                <c:pt idx="132">
                  <c:v>919.5</c:v>
                </c:pt>
                <c:pt idx="133">
                  <c:v>964</c:v>
                </c:pt>
                <c:pt idx="134">
                  <c:v>964</c:v>
                </c:pt>
                <c:pt idx="135">
                  <c:v>964</c:v>
                </c:pt>
                <c:pt idx="136">
                  <c:v>1208</c:v>
                </c:pt>
                <c:pt idx="137">
                  <c:v>1208</c:v>
                </c:pt>
                <c:pt idx="138">
                  <c:v>1268</c:v>
                </c:pt>
                <c:pt idx="139">
                  <c:v>1617</c:v>
                </c:pt>
                <c:pt idx="140">
                  <c:v>1768</c:v>
                </c:pt>
                <c:pt idx="141">
                  <c:v>1875</c:v>
                </c:pt>
                <c:pt idx="142">
                  <c:v>1992</c:v>
                </c:pt>
                <c:pt idx="143">
                  <c:v>2075</c:v>
                </c:pt>
                <c:pt idx="144">
                  <c:v>2168</c:v>
                </c:pt>
                <c:pt idx="145">
                  <c:v>2288</c:v>
                </c:pt>
                <c:pt idx="146">
                  <c:v>2366</c:v>
                </c:pt>
                <c:pt idx="147">
                  <c:v>2457</c:v>
                </c:pt>
                <c:pt idx="148">
                  <c:v>2780</c:v>
                </c:pt>
                <c:pt idx="149">
                  <c:v>2864</c:v>
                </c:pt>
                <c:pt idx="150">
                  <c:v>3051.5</c:v>
                </c:pt>
                <c:pt idx="151">
                  <c:v>3064.5</c:v>
                </c:pt>
                <c:pt idx="152">
                  <c:v>3343</c:v>
                </c:pt>
                <c:pt idx="153">
                  <c:v>3448.5</c:v>
                </c:pt>
                <c:pt idx="154">
                  <c:v>3468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-1.1400293969437808E-2</c:v>
                </c:pt>
                <c:pt idx="1">
                  <c:v>-1.1276993234825138E-2</c:v>
                </c:pt>
                <c:pt idx="2">
                  <c:v>-1.1191030046609261E-2</c:v>
                </c:pt>
                <c:pt idx="3">
                  <c:v>-1.1041679861022082E-2</c:v>
                </c:pt>
                <c:pt idx="4">
                  <c:v>-1.1032996710697247E-2</c:v>
                </c:pt>
                <c:pt idx="5">
                  <c:v>-1.088885641530497E-2</c:v>
                </c:pt>
                <c:pt idx="6">
                  <c:v>-1.0872358429687781E-2</c:v>
                </c:pt>
                <c:pt idx="7">
                  <c:v>-1.0762950735594849E-2</c:v>
                </c:pt>
                <c:pt idx="8">
                  <c:v>-1.0530242306889245E-2</c:v>
                </c:pt>
                <c:pt idx="9">
                  <c:v>-1.0501587910817286E-2</c:v>
                </c:pt>
                <c:pt idx="10">
                  <c:v>-1.0291455672956255E-2</c:v>
                </c:pt>
                <c:pt idx="11">
                  <c:v>-1.0241093401072206E-2</c:v>
                </c:pt>
                <c:pt idx="12">
                  <c:v>-1.0174233143570969E-2</c:v>
                </c:pt>
                <c:pt idx="13">
                  <c:v>-1.0076981859932808E-2</c:v>
                </c:pt>
                <c:pt idx="14">
                  <c:v>-9.9901503566844473E-3</c:v>
                </c:pt>
                <c:pt idx="15">
                  <c:v>-9.9267633593131451E-3</c:v>
                </c:pt>
                <c:pt idx="16">
                  <c:v>-9.4986840482987316E-3</c:v>
                </c:pt>
                <c:pt idx="17">
                  <c:v>-9.058448326829548E-3</c:v>
                </c:pt>
                <c:pt idx="18">
                  <c:v>-9.058448326829548E-3</c:v>
                </c:pt>
                <c:pt idx="19">
                  <c:v>-9.0471602314072617E-3</c:v>
                </c:pt>
                <c:pt idx="20">
                  <c:v>-9.0028761647505985E-3</c:v>
                </c:pt>
                <c:pt idx="21">
                  <c:v>-8.8109785425717242E-3</c:v>
                </c:pt>
                <c:pt idx="22">
                  <c:v>-8.8109785425717242E-3</c:v>
                </c:pt>
                <c:pt idx="23">
                  <c:v>-8.8109785425717242E-3</c:v>
                </c:pt>
                <c:pt idx="24">
                  <c:v>-8.8022953922468859E-3</c:v>
                </c:pt>
                <c:pt idx="25">
                  <c:v>-8.8022953922468859E-3</c:v>
                </c:pt>
                <c:pt idx="26">
                  <c:v>-8.7884023517271499E-3</c:v>
                </c:pt>
                <c:pt idx="27">
                  <c:v>-8.7389083948755837E-3</c:v>
                </c:pt>
                <c:pt idx="28">
                  <c:v>-8.7389083948755837E-3</c:v>
                </c:pt>
                <c:pt idx="29">
                  <c:v>-8.7250153543558459E-3</c:v>
                </c:pt>
                <c:pt idx="30">
                  <c:v>-8.7250153543558459E-3</c:v>
                </c:pt>
                <c:pt idx="31">
                  <c:v>-8.7250153543558459E-3</c:v>
                </c:pt>
                <c:pt idx="32">
                  <c:v>-8.7250153543558459E-3</c:v>
                </c:pt>
                <c:pt idx="33">
                  <c:v>-8.7250153543558459E-3</c:v>
                </c:pt>
                <c:pt idx="34">
                  <c:v>-8.7250153543558459E-3</c:v>
                </c:pt>
                <c:pt idx="35">
                  <c:v>-8.7250153543558459E-3</c:v>
                </c:pt>
                <c:pt idx="36">
                  <c:v>-8.7250153543558459E-3</c:v>
                </c:pt>
                <c:pt idx="37">
                  <c:v>-8.7076490537061763E-3</c:v>
                </c:pt>
                <c:pt idx="38">
                  <c:v>-8.6477353164648059E-3</c:v>
                </c:pt>
                <c:pt idx="39">
                  <c:v>-8.6477353164648059E-3</c:v>
                </c:pt>
                <c:pt idx="40">
                  <c:v>-8.6477353164648059E-3</c:v>
                </c:pt>
                <c:pt idx="41">
                  <c:v>-8.6477353164648059E-3</c:v>
                </c:pt>
                <c:pt idx="42">
                  <c:v>-8.6442620563348723E-3</c:v>
                </c:pt>
                <c:pt idx="43">
                  <c:v>-8.5609038132164472E-3</c:v>
                </c:pt>
                <c:pt idx="44">
                  <c:v>-8.5609038132164472E-3</c:v>
                </c:pt>
                <c:pt idx="45">
                  <c:v>-8.5444058275992579E-3</c:v>
                </c:pt>
                <c:pt idx="46">
                  <c:v>-8.5444058275992579E-3</c:v>
                </c:pt>
                <c:pt idx="47">
                  <c:v>-8.4610475844808346E-3</c:v>
                </c:pt>
                <c:pt idx="48">
                  <c:v>-8.3585864106477704E-3</c:v>
                </c:pt>
                <c:pt idx="49">
                  <c:v>-8.3082241387637205E-3</c:v>
                </c:pt>
                <c:pt idx="50">
                  <c:v>-8.3082241387637205E-3</c:v>
                </c:pt>
                <c:pt idx="51">
                  <c:v>-8.3030142485688192E-3</c:v>
                </c:pt>
                <c:pt idx="52">
                  <c:v>-8.265676702172025E-3</c:v>
                </c:pt>
                <c:pt idx="53">
                  <c:v>-8.265676702172025E-3</c:v>
                </c:pt>
                <c:pt idx="54">
                  <c:v>-8.2248658956452954E-3</c:v>
                </c:pt>
                <c:pt idx="55">
                  <c:v>-8.2248658956452954E-3</c:v>
                </c:pt>
                <c:pt idx="56">
                  <c:v>-8.2135778002230091E-3</c:v>
                </c:pt>
                <c:pt idx="57">
                  <c:v>-8.2109728551255576E-3</c:v>
                </c:pt>
                <c:pt idx="58">
                  <c:v>-8.2048946498981725E-3</c:v>
                </c:pt>
                <c:pt idx="59">
                  <c:v>-8.2048946498981725E-3</c:v>
                </c:pt>
                <c:pt idx="60">
                  <c:v>-8.1797135139561484E-3</c:v>
                </c:pt>
                <c:pt idx="61">
                  <c:v>-8.1354294472994852E-3</c:v>
                </c:pt>
                <c:pt idx="62">
                  <c:v>-7.8636468421321194E-3</c:v>
                </c:pt>
                <c:pt idx="63">
                  <c:v>-7.8436755963849965E-3</c:v>
                </c:pt>
                <c:pt idx="64">
                  <c:v>-7.8358607610926438E-3</c:v>
                </c:pt>
                <c:pt idx="65">
                  <c:v>-7.8323875009627102E-3</c:v>
                </c:pt>
                <c:pt idx="66">
                  <c:v>-7.8297825558652587E-3</c:v>
                </c:pt>
                <c:pt idx="67">
                  <c:v>-6.9041587312377454E-3</c:v>
                </c:pt>
                <c:pt idx="68">
                  <c:v>-6.8928706358154582E-3</c:v>
                </c:pt>
                <c:pt idx="69">
                  <c:v>-6.7513352855206321E-3</c:v>
                </c:pt>
                <c:pt idx="70">
                  <c:v>-6.726154149578608E-3</c:v>
                </c:pt>
                <c:pt idx="71">
                  <c:v>-6.7200759443512229E-3</c:v>
                </c:pt>
                <c:pt idx="72">
                  <c:v>-6.4960506659704547E-3</c:v>
                </c:pt>
                <c:pt idx="73">
                  <c:v>-5.8895326157806628E-3</c:v>
                </c:pt>
                <c:pt idx="74">
                  <c:v>-5.8838885680695188E-3</c:v>
                </c:pt>
                <c:pt idx="75">
                  <c:v>-5.6807028504683582E-3</c:v>
                </c:pt>
                <c:pt idx="76">
                  <c:v>-5.625130688389407E-3</c:v>
                </c:pt>
                <c:pt idx="77">
                  <c:v>-5.625130688389407E-3</c:v>
                </c:pt>
                <c:pt idx="78">
                  <c:v>-5.6194866406782638E-3</c:v>
                </c:pt>
                <c:pt idx="79">
                  <c:v>-5.6134084354508788E-3</c:v>
                </c:pt>
                <c:pt idx="80">
                  <c:v>-5.605159442642285E-3</c:v>
                </c:pt>
                <c:pt idx="81">
                  <c:v>-5.4558092570551062E-3</c:v>
                </c:pt>
                <c:pt idx="82">
                  <c:v>-5.4358380113079833E-3</c:v>
                </c:pt>
                <c:pt idx="83">
                  <c:v>-5.4358380113079833E-3</c:v>
                </c:pt>
                <c:pt idx="84">
                  <c:v>-5.4332330662105327E-3</c:v>
                </c:pt>
                <c:pt idx="85">
                  <c:v>-5.4332330662105327E-3</c:v>
                </c:pt>
                <c:pt idx="86">
                  <c:v>-5.3611629185143939E-3</c:v>
                </c:pt>
                <c:pt idx="87">
                  <c:v>-5.3611629185143939E-3</c:v>
                </c:pt>
                <c:pt idx="88">
                  <c:v>-5.347269877994657E-3</c:v>
                </c:pt>
                <c:pt idx="89">
                  <c:v>-5.347269877994657E-3</c:v>
                </c:pt>
                <c:pt idx="90">
                  <c:v>-5.199656322472445E-3</c:v>
                </c:pt>
                <c:pt idx="91">
                  <c:v>-5.1136931342565693E-3</c:v>
                </c:pt>
                <c:pt idx="92">
                  <c:v>-5.0416229865604305E-3</c:v>
                </c:pt>
                <c:pt idx="93">
                  <c:v>-5.0416229865604305E-3</c:v>
                </c:pt>
                <c:pt idx="94">
                  <c:v>-5.0390180414629799E-3</c:v>
                </c:pt>
                <c:pt idx="95">
                  <c:v>-5.0199151107483408E-3</c:v>
                </c:pt>
                <c:pt idx="96">
                  <c:v>-5.0199151107483408E-3</c:v>
                </c:pt>
                <c:pt idx="97">
                  <c:v>-5.0077587002935707E-3</c:v>
                </c:pt>
                <c:pt idx="98">
                  <c:v>-5.0077587002935707E-3</c:v>
                </c:pt>
                <c:pt idx="99">
                  <c:v>-4.9191905669802435E-3</c:v>
                </c:pt>
                <c:pt idx="100">
                  <c:v>-4.8636184049012932E-3</c:v>
                </c:pt>
                <c:pt idx="101">
                  <c:v>-4.7715770114580324E-3</c:v>
                </c:pt>
                <c:pt idx="102">
                  <c:v>-4.7689720663605818E-3</c:v>
                </c:pt>
                <c:pt idx="103">
                  <c:v>-4.7689720663605818E-3</c:v>
                </c:pt>
                <c:pt idx="104">
                  <c:v>-4.7576839709382946E-3</c:v>
                </c:pt>
                <c:pt idx="105">
                  <c:v>-4.7576839709382946E-3</c:v>
                </c:pt>
                <c:pt idx="106">
                  <c:v>-4.6860479807583977E-3</c:v>
                </c:pt>
                <c:pt idx="107">
                  <c:v>-4.6799697755310126E-3</c:v>
                </c:pt>
                <c:pt idx="108">
                  <c:v>-4.6769306729173201E-3</c:v>
                </c:pt>
                <c:pt idx="109">
                  <c:v>-4.6048605252211813E-3</c:v>
                </c:pt>
                <c:pt idx="110">
                  <c:v>-4.6048605252211813E-3</c:v>
                </c:pt>
                <c:pt idx="111">
                  <c:v>-4.6048605252211813E-3</c:v>
                </c:pt>
                <c:pt idx="112">
                  <c:v>-4.5831526494090917E-3</c:v>
                </c:pt>
                <c:pt idx="113">
                  <c:v>-4.574469499084256E-3</c:v>
                </c:pt>
                <c:pt idx="114">
                  <c:v>-4.516292391907855E-3</c:v>
                </c:pt>
                <c:pt idx="115">
                  <c:v>-4.5128191317779206E-3</c:v>
                </c:pt>
                <c:pt idx="116">
                  <c:v>-4.4212118958509008E-3</c:v>
                </c:pt>
                <c:pt idx="117">
                  <c:v>-4.3877817671002821E-3</c:v>
                </c:pt>
                <c:pt idx="118">
                  <c:v>-4.3877817671002821E-3</c:v>
                </c:pt>
                <c:pt idx="119">
                  <c:v>-4.3877817671002821E-3</c:v>
                </c:pt>
                <c:pt idx="120">
                  <c:v>-4.3521808507684546E-3</c:v>
                </c:pt>
                <c:pt idx="121">
                  <c:v>-4.3521808507684546E-3</c:v>
                </c:pt>
                <c:pt idx="122">
                  <c:v>-4.3521808507684546E-3</c:v>
                </c:pt>
                <c:pt idx="123">
                  <c:v>-4.1711371664956247E-3</c:v>
                </c:pt>
                <c:pt idx="124">
                  <c:v>-4.0682418351463186E-3</c:v>
                </c:pt>
                <c:pt idx="125">
                  <c:v>-3.9792395443167504E-3</c:v>
                </c:pt>
                <c:pt idx="126">
                  <c:v>-3.9766345992192998E-3</c:v>
                </c:pt>
                <c:pt idx="127">
                  <c:v>-3.9019595064257104E-3</c:v>
                </c:pt>
                <c:pt idx="128">
                  <c:v>-3.8763442129674443E-3</c:v>
                </c:pt>
                <c:pt idx="129">
                  <c:v>-3.8294552012133297E-3</c:v>
                </c:pt>
                <c:pt idx="130">
                  <c:v>-3.8268502561158791E-3</c:v>
                </c:pt>
                <c:pt idx="131">
                  <c:v>-3.8094839554662072E-3</c:v>
                </c:pt>
                <c:pt idx="132">
                  <c:v>-3.7847369770404246E-3</c:v>
                </c:pt>
                <c:pt idx="133">
                  <c:v>-3.7460969580949046E-3</c:v>
                </c:pt>
                <c:pt idx="134">
                  <c:v>-3.7460969580949046E-3</c:v>
                </c:pt>
                <c:pt idx="135">
                  <c:v>-3.7460969580949046E-3</c:v>
                </c:pt>
                <c:pt idx="136">
                  <c:v>-3.534228090168907E-3</c:v>
                </c:pt>
                <c:pt idx="137">
                  <c:v>-3.534228090168907E-3</c:v>
                </c:pt>
                <c:pt idx="138">
                  <c:v>-3.4821291882198915E-3</c:v>
                </c:pt>
                <c:pt idx="139">
                  <c:v>-3.1790872418831161E-3</c:v>
                </c:pt>
                <c:pt idx="140">
                  <c:v>-3.047971671978093E-3</c:v>
                </c:pt>
                <c:pt idx="141">
                  <c:v>-2.9550619635023484E-3</c:v>
                </c:pt>
                <c:pt idx="142">
                  <c:v>-2.8534691047017672E-3</c:v>
                </c:pt>
                <c:pt idx="143">
                  <c:v>-2.7813989570056289E-3</c:v>
                </c:pt>
                <c:pt idx="144">
                  <c:v>-2.7006456589846544E-3</c:v>
                </c:pt>
                <c:pt idx="145">
                  <c:v>-2.5964478550866226E-3</c:v>
                </c:pt>
                <c:pt idx="146">
                  <c:v>-2.5287192825529021E-3</c:v>
                </c:pt>
                <c:pt idx="147">
                  <c:v>-2.4497026145968949E-3</c:v>
                </c:pt>
                <c:pt idx="148">
                  <c:v>-2.1692368591046934E-3</c:v>
                </c:pt>
                <c:pt idx="149">
                  <c:v>-2.0962983963760712E-3</c:v>
                </c:pt>
                <c:pt idx="150">
                  <c:v>-1.933489327785397E-3</c:v>
                </c:pt>
                <c:pt idx="151">
                  <c:v>-1.9222012323631102E-3</c:v>
                </c:pt>
                <c:pt idx="152">
                  <c:v>-1.6803754958164283E-3</c:v>
                </c:pt>
                <c:pt idx="153">
                  <c:v>-1.588768259889409E-3</c:v>
                </c:pt>
                <c:pt idx="154">
                  <c:v>-1.5718361167559791E-3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D8-49B0-922C-B2464BFAD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867296"/>
        <c:axId val="1"/>
      </c:scatterChart>
      <c:valAx>
        <c:axId val="777867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801302931596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867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09771986970685"/>
          <c:y val="0.9204921861831491"/>
          <c:w val="0.6807817589576546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85725</xdr:colOff>
      <xdr:row>18</xdr:row>
      <xdr:rowOff>57150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C6544B9A-D334-5CD0-6CFB-0DC4FC3EC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36" TargetMode="External"/><Relationship Id="rId13" Type="http://schemas.openxmlformats.org/officeDocument/2006/relationships/hyperlink" Target="http://www.bav-astro.de/sfs/BAVM_link.php?BAVMnr=46" TargetMode="External"/><Relationship Id="rId18" Type="http://schemas.openxmlformats.org/officeDocument/2006/relationships/hyperlink" Target="http://www.bav-astro.de/sfs/BAVM_link.php?BAVMnr=128" TargetMode="External"/><Relationship Id="rId26" Type="http://schemas.openxmlformats.org/officeDocument/2006/relationships/hyperlink" Target="http://www.bav-astro.de/sfs/BAVM_link.php?BAVMnr=179" TargetMode="External"/><Relationship Id="rId3" Type="http://schemas.openxmlformats.org/officeDocument/2006/relationships/hyperlink" Target="http://www.konkoly.hu/cgi-bin/IBVS?937" TargetMode="External"/><Relationship Id="rId21" Type="http://schemas.openxmlformats.org/officeDocument/2006/relationships/hyperlink" Target="http://www.bav-astro.de/sfs/BAVM_link.php?BAVMnr=143" TargetMode="External"/><Relationship Id="rId7" Type="http://schemas.openxmlformats.org/officeDocument/2006/relationships/hyperlink" Target="http://www.konkoly.hu/cgi-bin/IBVS?1449" TargetMode="External"/><Relationship Id="rId12" Type="http://schemas.openxmlformats.org/officeDocument/2006/relationships/hyperlink" Target="http://www.bav-astro.de/sfs/BAVM_link.php?BAVMnr=43" TargetMode="External"/><Relationship Id="rId17" Type="http://schemas.openxmlformats.org/officeDocument/2006/relationships/hyperlink" Target="http://www.bav-astro.de/sfs/BAVM_link.php?BAVMnr=59" TargetMode="External"/><Relationship Id="rId25" Type="http://schemas.openxmlformats.org/officeDocument/2006/relationships/hyperlink" Target="http://www.bav-astro.de/sfs/BAVM_link.php?BAVMnr=174" TargetMode="External"/><Relationship Id="rId2" Type="http://schemas.openxmlformats.org/officeDocument/2006/relationships/hyperlink" Target="http://www.konkoly.hu/cgi-bin/IBVS?530" TargetMode="External"/><Relationship Id="rId16" Type="http://schemas.openxmlformats.org/officeDocument/2006/relationships/hyperlink" Target="http://www.bav-astro.de/sfs/BAVM_link.php?BAVMnr=56" TargetMode="External"/><Relationship Id="rId20" Type="http://schemas.openxmlformats.org/officeDocument/2006/relationships/hyperlink" Target="http://vsolj.cetus-net.org/no47.pdf" TargetMode="External"/><Relationship Id="rId29" Type="http://schemas.openxmlformats.org/officeDocument/2006/relationships/hyperlink" Target="http://www.konkoly.hu/cgi-bin/IBVS?6007" TargetMode="External"/><Relationship Id="rId1" Type="http://schemas.openxmlformats.org/officeDocument/2006/relationships/hyperlink" Target="http://www.bav-astro.de/sfs/BAVM_link.php?BAVMnr=18" TargetMode="External"/><Relationship Id="rId6" Type="http://schemas.openxmlformats.org/officeDocument/2006/relationships/hyperlink" Target="http://www.konkoly.hu/cgi-bin/IBVS?1249" TargetMode="External"/><Relationship Id="rId11" Type="http://schemas.openxmlformats.org/officeDocument/2006/relationships/hyperlink" Target="http://www.bav-astro.de/sfs/BAVM_link.php?BAVMnr=38" TargetMode="External"/><Relationship Id="rId24" Type="http://schemas.openxmlformats.org/officeDocument/2006/relationships/hyperlink" Target="http://vsolj.cetus-net.org/no43.pdf" TargetMode="External"/><Relationship Id="rId5" Type="http://schemas.openxmlformats.org/officeDocument/2006/relationships/hyperlink" Target="http://www.konkoly.hu/cgi-bin/IBVS?1163" TargetMode="External"/><Relationship Id="rId15" Type="http://schemas.openxmlformats.org/officeDocument/2006/relationships/hyperlink" Target="http://www.bav-astro.de/sfs/BAVM_link.php?BAVMnr=56" TargetMode="External"/><Relationship Id="rId23" Type="http://schemas.openxmlformats.org/officeDocument/2006/relationships/hyperlink" Target="http://www.konkoly.hu/cgi-bin/IBVS?5606" TargetMode="External"/><Relationship Id="rId28" Type="http://schemas.openxmlformats.org/officeDocument/2006/relationships/hyperlink" Target="http://vsolj.cetus-net.org/vsoljno50.pdf" TargetMode="External"/><Relationship Id="rId10" Type="http://schemas.openxmlformats.org/officeDocument/2006/relationships/hyperlink" Target="http://www.bav-astro.de/sfs/BAVM_link.php?BAVMnr=38" TargetMode="External"/><Relationship Id="rId19" Type="http://schemas.openxmlformats.org/officeDocument/2006/relationships/hyperlink" Target="http://www.konkoly.hu/cgi-bin/IBVS?4967" TargetMode="External"/><Relationship Id="rId31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konkoly.hu/cgi-bin/IBVS?1053" TargetMode="External"/><Relationship Id="rId9" Type="http://schemas.openxmlformats.org/officeDocument/2006/relationships/hyperlink" Target="http://www.bav-astro.de/sfs/BAVM_link.php?BAVMnr=36" TargetMode="External"/><Relationship Id="rId14" Type="http://schemas.openxmlformats.org/officeDocument/2006/relationships/hyperlink" Target="http://www.bav-astro.de/sfs/BAVM_link.php?BAVMnr=52" TargetMode="External"/><Relationship Id="rId22" Type="http://schemas.openxmlformats.org/officeDocument/2006/relationships/hyperlink" Target="http://www.bav-astro.de/sfs/BAVM_link.php?BAVMnr=154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5"/>
  <sheetViews>
    <sheetView tabSelected="1" workbookViewId="0">
      <pane xSplit="14" ySplit="22" topLeftCell="O154" activePane="bottomRight" state="frozen"/>
      <selection pane="topRight" activeCell="O1" sqref="O1"/>
      <selection pane="bottomLeft" activeCell="A23" sqref="A23"/>
      <selection pane="bottomRight" activeCell="A175" sqref="A17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69</v>
      </c>
    </row>
    <row r="2" spans="1:6" s="44" customFormat="1" ht="12.95" customHeight="1" x14ac:dyDescent="0.2">
      <c r="A2" s="44" t="s">
        <v>24</v>
      </c>
      <c r="B2" s="45" t="s">
        <v>68</v>
      </c>
    </row>
    <row r="3" spans="1:6" s="44" customFormat="1" ht="12.95" customHeight="1" thickBot="1" x14ac:dyDescent="0.25"/>
    <row r="4" spans="1:6" s="44" customFormat="1" ht="12.95" customHeight="1" thickTop="1" thickBot="1" x14ac:dyDescent="0.25">
      <c r="A4" s="46" t="s">
        <v>0</v>
      </c>
      <c r="C4" s="47">
        <v>44577.587399999997</v>
      </c>
      <c r="D4" s="48">
        <v>3.6876730000000002</v>
      </c>
    </row>
    <row r="5" spans="1:6" s="44" customFormat="1" ht="12.95" customHeight="1" thickTop="1" x14ac:dyDescent="0.2">
      <c r="A5" s="49" t="s">
        <v>70</v>
      </c>
      <c r="C5" s="50">
        <v>-9.5</v>
      </c>
      <c r="D5" s="44" t="s">
        <v>71</v>
      </c>
    </row>
    <row r="6" spans="1:6" s="44" customFormat="1" ht="12.95" customHeight="1" x14ac:dyDescent="0.2">
      <c r="A6" s="46" t="s">
        <v>1</v>
      </c>
    </row>
    <row r="7" spans="1:6" s="44" customFormat="1" ht="12.95" customHeight="1" x14ac:dyDescent="0.2">
      <c r="A7" s="44" t="s">
        <v>2</v>
      </c>
      <c r="C7" s="44">
        <f>+C4</f>
        <v>44577.587399999997</v>
      </c>
    </row>
    <row r="8" spans="1:6" s="44" customFormat="1" ht="12.95" customHeight="1" x14ac:dyDescent="0.2">
      <c r="A8" s="44" t="s">
        <v>3</v>
      </c>
      <c r="C8" s="44">
        <f>+D4</f>
        <v>3.6876730000000002</v>
      </c>
    </row>
    <row r="9" spans="1:6" s="44" customFormat="1" ht="12.95" customHeight="1" x14ac:dyDescent="0.2">
      <c r="A9" s="51" t="s">
        <v>77</v>
      </c>
      <c r="B9" s="52">
        <v>93</v>
      </c>
      <c r="C9" s="53" t="str">
        <f>"F"&amp;B9</f>
        <v>F93</v>
      </c>
      <c r="D9" s="54" t="str">
        <f>"G"&amp;B9</f>
        <v>G93</v>
      </c>
    </row>
    <row r="10" spans="1:6" s="44" customFormat="1" ht="12.95" customHeight="1" thickBot="1" x14ac:dyDescent="0.25">
      <c r="C10" s="55" t="s">
        <v>20</v>
      </c>
      <c r="D10" s="55" t="s">
        <v>21</v>
      </c>
    </row>
    <row r="11" spans="1:6" s="44" customFormat="1" ht="12.95" customHeight="1" x14ac:dyDescent="0.2">
      <c r="A11" s="44" t="s">
        <v>16</v>
      </c>
      <c r="C11" s="54">
        <f ca="1">INTERCEPT(INDIRECT($D$9):G993,INDIRECT($C$9):F993)</f>
        <v>-4.5831526494090917E-3</v>
      </c>
      <c r="D11" s="56"/>
    </row>
    <row r="12" spans="1:6" s="44" customFormat="1" ht="12.95" customHeight="1" x14ac:dyDescent="0.2">
      <c r="A12" s="44" t="s">
        <v>17</v>
      </c>
      <c r="C12" s="54">
        <f ca="1">SLOPE(INDIRECT($D$9):G993,INDIRECT($C$9):F993)</f>
        <v>8.6831503248359653E-7</v>
      </c>
      <c r="D12" s="56"/>
    </row>
    <row r="13" spans="1:6" s="44" customFormat="1" ht="12.95" customHeight="1" x14ac:dyDescent="0.2">
      <c r="A13" s="44" t="s">
        <v>19</v>
      </c>
      <c r="C13" s="56" t="s">
        <v>14</v>
      </c>
    </row>
    <row r="14" spans="1:6" s="44" customFormat="1" ht="12.95" customHeight="1" x14ac:dyDescent="0.2"/>
    <row r="15" spans="1:6" s="44" customFormat="1" ht="12.95" customHeight="1" x14ac:dyDescent="0.2">
      <c r="A15" s="57" t="s">
        <v>18</v>
      </c>
      <c r="C15" s="58">
        <f ca="1">(C7+C11)+(C8+C12)*INT(MAX(F21:F3534))</f>
        <v>57366.43579216388</v>
      </c>
      <c r="E15" s="59" t="s">
        <v>75</v>
      </c>
      <c r="F15" s="50">
        <v>1</v>
      </c>
    </row>
    <row r="16" spans="1:6" s="44" customFormat="1" ht="12.95" customHeight="1" x14ac:dyDescent="0.2">
      <c r="A16" s="46" t="s">
        <v>4</v>
      </c>
      <c r="C16" s="60">
        <f ca="1">+C8+C12</f>
        <v>3.6876738683150325</v>
      </c>
      <c r="E16" s="59" t="s">
        <v>72</v>
      </c>
      <c r="F16" s="61">
        <f ca="1">NOW()+15018.5+$C$5/24</f>
        <v>60372.737741782403</v>
      </c>
    </row>
    <row r="17" spans="1:17" s="44" customFormat="1" ht="12.95" customHeight="1" thickBot="1" x14ac:dyDescent="0.25">
      <c r="A17" s="59" t="s">
        <v>67</v>
      </c>
      <c r="C17" s="44">
        <f>COUNT(C21:C2192)</f>
        <v>155</v>
      </c>
      <c r="E17" s="59" t="s">
        <v>76</v>
      </c>
      <c r="F17" s="61">
        <f ca="1">ROUND(2*(F16-$C$7)/$C$8,0)/2+F15</f>
        <v>4284</v>
      </c>
    </row>
    <row r="18" spans="1:17" s="44" customFormat="1" ht="12.95" customHeight="1" thickTop="1" thickBot="1" x14ac:dyDescent="0.25">
      <c r="A18" s="46" t="s">
        <v>5</v>
      </c>
      <c r="C18" s="47">
        <f ca="1">+C15</f>
        <v>57366.43579216388</v>
      </c>
      <c r="D18" s="48">
        <f ca="1">+C16</f>
        <v>3.6876738683150325</v>
      </c>
      <c r="E18" s="59" t="s">
        <v>73</v>
      </c>
      <c r="F18" s="54">
        <f ca="1">ROUND(2*(F16-$C$15)/$C$16,0)/2+F15</f>
        <v>816</v>
      </c>
    </row>
    <row r="19" spans="1:17" s="44" customFormat="1" ht="12.95" customHeight="1" thickTop="1" x14ac:dyDescent="0.2">
      <c r="E19" s="59" t="s">
        <v>74</v>
      </c>
      <c r="F19" s="62">
        <f ca="1">+$C$15+$C$16*F18-15018.5-$C$5/24</f>
        <v>45357.473502042281</v>
      </c>
    </row>
    <row r="20" spans="1:17" s="44" customFormat="1" ht="12.95" customHeight="1" thickBot="1" x14ac:dyDescent="0.25">
      <c r="A20" s="55" t="s">
        <v>6</v>
      </c>
      <c r="B20" s="55" t="s">
        <v>7</v>
      </c>
      <c r="C20" s="55" t="s">
        <v>8</v>
      </c>
      <c r="D20" s="55" t="s">
        <v>13</v>
      </c>
      <c r="E20" s="55" t="s">
        <v>9</v>
      </c>
      <c r="F20" s="55" t="s">
        <v>10</v>
      </c>
      <c r="G20" s="55" t="s">
        <v>11</v>
      </c>
      <c r="H20" s="63" t="s">
        <v>32</v>
      </c>
      <c r="I20" s="63" t="s">
        <v>81</v>
      </c>
      <c r="J20" s="63" t="s">
        <v>88</v>
      </c>
      <c r="K20" s="63" t="s">
        <v>86</v>
      </c>
      <c r="L20" s="63" t="s">
        <v>25</v>
      </c>
      <c r="M20" s="63" t="s">
        <v>26</v>
      </c>
      <c r="N20" s="63" t="s">
        <v>27</v>
      </c>
      <c r="O20" s="63" t="s">
        <v>23</v>
      </c>
      <c r="P20" s="64" t="s">
        <v>22</v>
      </c>
      <c r="Q20" s="55" t="s">
        <v>15</v>
      </c>
    </row>
    <row r="21" spans="1:17" s="44" customFormat="1" ht="12.95" customHeight="1" x14ac:dyDescent="0.2">
      <c r="A21" s="29" t="s">
        <v>99</v>
      </c>
      <c r="B21" s="30" t="s">
        <v>61</v>
      </c>
      <c r="C21" s="29">
        <v>15625.74</v>
      </c>
      <c r="D21" s="7"/>
      <c r="E21" s="65">
        <f t="shared" ref="E21:E52" si="0">+(C21-C$7)/C$8</f>
        <v>-7850.9801167294381</v>
      </c>
      <c r="F21" s="44">
        <f t="shared" ref="F21:F52" si="1">ROUND(2*E21,0)/2</f>
        <v>-7851</v>
      </c>
      <c r="G21" s="44">
        <f t="shared" ref="G21:G38" si="2">+C21-(C$7+F21*C$8)</f>
        <v>7.3323000005984795E-2</v>
      </c>
      <c r="H21" s="44">
        <f t="shared" ref="H21:H38" si="3">+C21-(C$7+F21*C$8)</f>
        <v>7.3323000005984795E-2</v>
      </c>
      <c r="O21" s="44">
        <f t="shared" ref="O21:O52" ca="1" si="4">+C$11+C$12*$F21</f>
        <v>-1.1400293969437808E-2</v>
      </c>
      <c r="Q21" s="66">
        <f t="shared" ref="Q21:Q52" si="5">+C21-15018.5</f>
        <v>607.23999999999978</v>
      </c>
    </row>
    <row r="22" spans="1:17" s="44" customFormat="1" ht="12.95" customHeight="1" x14ac:dyDescent="0.2">
      <c r="A22" s="29" t="s">
        <v>99</v>
      </c>
      <c r="B22" s="32" t="s">
        <v>61</v>
      </c>
      <c r="C22" s="29">
        <v>16149.473</v>
      </c>
      <c r="D22" s="67"/>
      <c r="E22" s="65">
        <f t="shared" si="0"/>
        <v>-7708.9574916214096</v>
      </c>
      <c r="F22" s="44">
        <f t="shared" si="1"/>
        <v>-7709</v>
      </c>
      <c r="G22" s="44">
        <f t="shared" si="2"/>
        <v>0.15675700000610959</v>
      </c>
      <c r="H22" s="44">
        <f t="shared" si="3"/>
        <v>0.15675700000610959</v>
      </c>
      <c r="O22" s="44">
        <f t="shared" ca="1" si="4"/>
        <v>-1.1276993234825138E-2</v>
      </c>
      <c r="Q22" s="66">
        <f t="shared" si="5"/>
        <v>1130.973</v>
      </c>
    </row>
    <row r="23" spans="1:17" s="44" customFormat="1" ht="12.95" customHeight="1" x14ac:dyDescent="0.2">
      <c r="A23" s="29" t="s">
        <v>99</v>
      </c>
      <c r="B23" s="30" t="s">
        <v>61</v>
      </c>
      <c r="C23" s="29">
        <v>16514.482</v>
      </c>
      <c r="D23" s="68"/>
      <c r="E23" s="65">
        <f t="shared" si="0"/>
        <v>-7609.9766438076249</v>
      </c>
      <c r="F23" s="44">
        <f t="shared" si="1"/>
        <v>-7610</v>
      </c>
      <c r="G23" s="44">
        <f t="shared" si="2"/>
        <v>8.6130000003322493E-2</v>
      </c>
      <c r="H23" s="44">
        <f t="shared" si="3"/>
        <v>8.6130000003322493E-2</v>
      </c>
      <c r="O23" s="44">
        <f t="shared" ca="1" si="4"/>
        <v>-1.1191030046609261E-2</v>
      </c>
      <c r="Q23" s="66">
        <f t="shared" si="5"/>
        <v>1495.982</v>
      </c>
    </row>
    <row r="24" spans="1:17" s="44" customFormat="1" ht="12.95" customHeight="1" x14ac:dyDescent="0.2">
      <c r="A24" s="69" t="s">
        <v>99</v>
      </c>
      <c r="B24" s="30" t="s">
        <v>61</v>
      </c>
      <c r="C24" s="29">
        <v>17148.780999999999</v>
      </c>
      <c r="D24" s="67"/>
      <c r="E24" s="65">
        <f t="shared" si="0"/>
        <v>-7437.9714253405864</v>
      </c>
      <c r="F24" s="44">
        <f t="shared" si="1"/>
        <v>-7438</v>
      </c>
      <c r="G24" s="44">
        <f t="shared" si="2"/>
        <v>0.10537400000248454</v>
      </c>
      <c r="H24" s="44">
        <f t="shared" si="3"/>
        <v>0.10537400000248454</v>
      </c>
      <c r="O24" s="44">
        <f t="shared" ca="1" si="4"/>
        <v>-1.1041679861022082E-2</v>
      </c>
      <c r="Q24" s="66">
        <f t="shared" si="5"/>
        <v>2130.280999999999</v>
      </c>
    </row>
    <row r="25" spans="1:17" s="44" customFormat="1" ht="12.95" customHeight="1" x14ac:dyDescent="0.2">
      <c r="A25" s="69" t="s">
        <v>99</v>
      </c>
      <c r="B25" s="30" t="s">
        <v>61</v>
      </c>
      <c r="C25" s="29">
        <v>17185.594000000001</v>
      </c>
      <c r="D25" s="67"/>
      <c r="E25" s="65">
        <f t="shared" si="0"/>
        <v>-7427.9887072416659</v>
      </c>
      <c r="F25" s="44">
        <f t="shared" si="1"/>
        <v>-7428</v>
      </c>
      <c r="G25" s="44">
        <f t="shared" si="2"/>
        <v>4.1644000004453119E-2</v>
      </c>
      <c r="H25" s="44">
        <f t="shared" si="3"/>
        <v>4.1644000004453119E-2</v>
      </c>
      <c r="O25" s="44">
        <f t="shared" ca="1" si="4"/>
        <v>-1.1032996710697247E-2</v>
      </c>
      <c r="Q25" s="66">
        <f t="shared" si="5"/>
        <v>2167.094000000001</v>
      </c>
    </row>
    <row r="26" spans="1:17" s="44" customFormat="1" ht="12.95" customHeight="1" x14ac:dyDescent="0.2">
      <c r="A26" s="69" t="s">
        <v>99</v>
      </c>
      <c r="B26" s="30" t="s">
        <v>61</v>
      </c>
      <c r="C26" s="29">
        <v>17797.809000000001</v>
      </c>
      <c r="D26" s="67"/>
      <c r="E26" s="65">
        <f t="shared" si="0"/>
        <v>-7261.9720891738489</v>
      </c>
      <c r="F26" s="44">
        <f t="shared" si="1"/>
        <v>-7262</v>
      </c>
      <c r="G26" s="44">
        <f t="shared" si="2"/>
        <v>0.10292600000684615</v>
      </c>
      <c r="H26" s="44">
        <f t="shared" si="3"/>
        <v>0.10292600000684615</v>
      </c>
      <c r="O26" s="44">
        <f t="shared" ca="1" si="4"/>
        <v>-1.088885641530497E-2</v>
      </c>
      <c r="Q26" s="66">
        <f t="shared" si="5"/>
        <v>2779.3090000000011</v>
      </c>
    </row>
    <row r="27" spans="1:17" x14ac:dyDescent="0.2">
      <c r="A27" s="33" t="s">
        <v>99</v>
      </c>
      <c r="B27" s="34" t="s">
        <v>61</v>
      </c>
      <c r="C27" s="31">
        <v>17867.715</v>
      </c>
      <c r="D27" s="9"/>
      <c r="E27" s="6">
        <f t="shared" si="0"/>
        <v>-7243.0154192088057</v>
      </c>
      <c r="F27">
        <f t="shared" si="1"/>
        <v>-7243</v>
      </c>
      <c r="G27">
        <f t="shared" si="2"/>
        <v>-5.6860999993659789E-2</v>
      </c>
      <c r="H27">
        <f t="shared" si="3"/>
        <v>-5.6860999993659789E-2</v>
      </c>
      <c r="O27">
        <f t="shared" ca="1" si="4"/>
        <v>-1.0872358429687781E-2</v>
      </c>
      <c r="Q27" s="2">
        <f t="shared" si="5"/>
        <v>2849.2150000000001</v>
      </c>
    </row>
    <row r="28" spans="1:17" x14ac:dyDescent="0.2">
      <c r="A28" s="33" t="s">
        <v>99</v>
      </c>
      <c r="B28" s="34" t="s">
        <v>61</v>
      </c>
      <c r="C28" s="31">
        <v>18332.537</v>
      </c>
      <c r="D28" s="9"/>
      <c r="E28" s="6">
        <f t="shared" si="0"/>
        <v>-7116.9679090309783</v>
      </c>
      <c r="F28">
        <f t="shared" si="1"/>
        <v>-7117</v>
      </c>
      <c r="G28">
        <f t="shared" si="2"/>
        <v>0.11834100000487524</v>
      </c>
      <c r="H28">
        <f t="shared" si="3"/>
        <v>0.11834100000487524</v>
      </c>
      <c r="O28">
        <f t="shared" ca="1" si="4"/>
        <v>-1.0762950735594849E-2</v>
      </c>
      <c r="Q28" s="2">
        <f t="shared" si="5"/>
        <v>3314.0370000000003</v>
      </c>
    </row>
    <row r="29" spans="1:17" x14ac:dyDescent="0.2">
      <c r="A29" s="33" t="s">
        <v>99</v>
      </c>
      <c r="B29" s="34" t="s">
        <v>61</v>
      </c>
      <c r="C29" s="31">
        <v>19320.673999999999</v>
      </c>
      <c r="D29" s="9"/>
      <c r="E29" s="6">
        <f t="shared" si="0"/>
        <v>-6849.0111243594529</v>
      </c>
      <c r="F29">
        <f t="shared" si="1"/>
        <v>-6849</v>
      </c>
      <c r="G29">
        <f t="shared" si="2"/>
        <v>-4.1022999997949228E-2</v>
      </c>
      <c r="H29">
        <f t="shared" si="3"/>
        <v>-4.1022999997949228E-2</v>
      </c>
      <c r="O29">
        <f t="shared" ca="1" si="4"/>
        <v>-1.0530242306889245E-2</v>
      </c>
      <c r="Q29" s="2">
        <f t="shared" si="5"/>
        <v>4302.1739999999991</v>
      </c>
    </row>
    <row r="30" spans="1:17" x14ac:dyDescent="0.2">
      <c r="A30" s="33" t="s">
        <v>99</v>
      </c>
      <c r="B30" s="34" t="s">
        <v>61</v>
      </c>
      <c r="C30" s="31">
        <v>19442.484</v>
      </c>
      <c r="D30" s="9"/>
      <c r="E30" s="6">
        <f t="shared" si="0"/>
        <v>-6815.9794537096959</v>
      </c>
      <c r="F30">
        <f t="shared" si="1"/>
        <v>-6816</v>
      </c>
      <c r="G30">
        <f t="shared" si="2"/>
        <v>7.576800000606454E-2</v>
      </c>
      <c r="H30">
        <f t="shared" si="3"/>
        <v>7.576800000606454E-2</v>
      </c>
      <c r="O30">
        <f t="shared" ca="1" si="4"/>
        <v>-1.0501587910817286E-2</v>
      </c>
      <c r="Q30" s="2">
        <f t="shared" si="5"/>
        <v>4423.9840000000004</v>
      </c>
    </row>
    <row r="31" spans="1:17" x14ac:dyDescent="0.2">
      <c r="A31" s="33" t="s">
        <v>99</v>
      </c>
      <c r="B31" s="34" t="s">
        <v>61</v>
      </c>
      <c r="C31" s="31">
        <v>20334.824000000001</v>
      </c>
      <c r="D31" s="9"/>
      <c r="E31" s="6">
        <f t="shared" si="0"/>
        <v>-6574.0002977487411</v>
      </c>
      <c r="F31">
        <f t="shared" si="1"/>
        <v>-6574</v>
      </c>
      <c r="G31">
        <f t="shared" si="2"/>
        <v>-1.097999993362464E-3</v>
      </c>
      <c r="H31">
        <f t="shared" si="3"/>
        <v>-1.097999993362464E-3</v>
      </c>
      <c r="O31">
        <f t="shared" ca="1" si="4"/>
        <v>-1.0291455672956255E-2</v>
      </c>
      <c r="Q31" s="2">
        <f t="shared" si="5"/>
        <v>5316.3240000000005</v>
      </c>
    </row>
    <row r="32" spans="1:17" x14ac:dyDescent="0.2">
      <c r="A32" s="33" t="s">
        <v>99</v>
      </c>
      <c r="B32" s="34" t="s">
        <v>61</v>
      </c>
      <c r="C32" s="31">
        <v>20548.535</v>
      </c>
      <c r="D32" s="9"/>
      <c r="E32" s="6">
        <f t="shared" si="0"/>
        <v>-6516.0474911956662</v>
      </c>
      <c r="F32">
        <f t="shared" si="1"/>
        <v>-6516</v>
      </c>
      <c r="G32">
        <f t="shared" si="2"/>
        <v>-0.1751319999966654</v>
      </c>
      <c r="H32">
        <f t="shared" si="3"/>
        <v>-0.1751319999966654</v>
      </c>
      <c r="O32">
        <f t="shared" ca="1" si="4"/>
        <v>-1.0241093401072206E-2</v>
      </c>
      <c r="Q32" s="2">
        <f t="shared" si="5"/>
        <v>5530.0349999999999</v>
      </c>
    </row>
    <row r="33" spans="1:17" x14ac:dyDescent="0.2">
      <c r="A33" s="33" t="s">
        <v>99</v>
      </c>
      <c r="B33" s="34" t="s">
        <v>61</v>
      </c>
      <c r="C33" s="31">
        <v>20832.581999999999</v>
      </c>
      <c r="D33" s="9"/>
      <c r="E33" s="6">
        <f t="shared" si="0"/>
        <v>-6439.0214099785953</v>
      </c>
      <c r="F33">
        <f t="shared" si="1"/>
        <v>-6439</v>
      </c>
      <c r="G33">
        <f t="shared" si="2"/>
        <v>-7.8952999996545259E-2</v>
      </c>
      <c r="H33">
        <f t="shared" si="3"/>
        <v>-7.8952999996545259E-2</v>
      </c>
      <c r="O33">
        <f t="shared" ca="1" si="4"/>
        <v>-1.0174233143570969E-2</v>
      </c>
      <c r="Q33" s="2">
        <f t="shared" si="5"/>
        <v>5814.0819999999985</v>
      </c>
    </row>
    <row r="34" spans="1:17" x14ac:dyDescent="0.2">
      <c r="A34" s="33" t="s">
        <v>99</v>
      </c>
      <c r="B34" s="34" t="s">
        <v>61</v>
      </c>
      <c r="C34" s="31">
        <v>21245.598000000002</v>
      </c>
      <c r="D34" s="9"/>
      <c r="E34" s="6">
        <f t="shared" si="0"/>
        <v>-6327.0223254610682</v>
      </c>
      <c r="F34">
        <f t="shared" si="1"/>
        <v>-6327</v>
      </c>
      <c r="G34">
        <f t="shared" si="2"/>
        <v>-8.2328999993478647E-2</v>
      </c>
      <c r="H34">
        <f t="shared" si="3"/>
        <v>-8.2328999993478647E-2</v>
      </c>
      <c r="O34">
        <f t="shared" ca="1" si="4"/>
        <v>-1.0076981859932808E-2</v>
      </c>
      <c r="Q34" s="2">
        <f t="shared" si="5"/>
        <v>6227.0980000000018</v>
      </c>
    </row>
    <row r="35" spans="1:17" x14ac:dyDescent="0.2">
      <c r="A35" s="33" t="s">
        <v>99</v>
      </c>
      <c r="B35" s="34" t="s">
        <v>61</v>
      </c>
      <c r="C35" s="31">
        <v>21614.458999999999</v>
      </c>
      <c r="D35" s="9"/>
      <c r="E35" s="6">
        <f t="shared" si="0"/>
        <v>-6226.9969164836457</v>
      </c>
      <c r="F35">
        <f t="shared" si="1"/>
        <v>-6227</v>
      </c>
      <c r="G35">
        <f t="shared" si="2"/>
        <v>1.1371000004146481E-2</v>
      </c>
      <c r="H35">
        <f t="shared" si="3"/>
        <v>1.1371000004146481E-2</v>
      </c>
      <c r="O35">
        <f t="shared" ca="1" si="4"/>
        <v>-9.9901503566844473E-3</v>
      </c>
      <c r="Q35" s="2">
        <f t="shared" si="5"/>
        <v>6595.9589999999989</v>
      </c>
    </row>
    <row r="36" spans="1:17" x14ac:dyDescent="0.2">
      <c r="A36" s="33" t="s">
        <v>99</v>
      </c>
      <c r="B36" s="34" t="s">
        <v>61</v>
      </c>
      <c r="C36" s="31">
        <v>21883.625</v>
      </c>
      <c r="D36" s="9"/>
      <c r="E36" s="6">
        <f t="shared" si="0"/>
        <v>-6154.006171371484</v>
      </c>
      <c r="F36">
        <f t="shared" si="1"/>
        <v>-6154</v>
      </c>
      <c r="G36">
        <f t="shared" si="2"/>
        <v>-2.275799999551964E-2</v>
      </c>
      <c r="H36">
        <f t="shared" si="3"/>
        <v>-2.275799999551964E-2</v>
      </c>
      <c r="O36">
        <f t="shared" ca="1" si="4"/>
        <v>-9.9267633593131451E-3</v>
      </c>
      <c r="Q36" s="2">
        <f t="shared" si="5"/>
        <v>6865.125</v>
      </c>
    </row>
    <row r="37" spans="1:17" x14ac:dyDescent="0.2">
      <c r="A37" s="33" t="s">
        <v>99</v>
      </c>
      <c r="B37" s="34" t="s">
        <v>61</v>
      </c>
      <c r="C37" s="31">
        <v>23701.772000000001</v>
      </c>
      <c r="D37" s="9"/>
      <c r="E37" s="6">
        <f t="shared" si="0"/>
        <v>-5660.972488612736</v>
      </c>
      <c r="F37">
        <f t="shared" si="1"/>
        <v>-5661</v>
      </c>
      <c r="G37">
        <f t="shared" si="2"/>
        <v>0.10145300000658608</v>
      </c>
      <c r="H37">
        <f t="shared" si="3"/>
        <v>0.10145300000658608</v>
      </c>
      <c r="O37">
        <f t="shared" ca="1" si="4"/>
        <v>-9.4986840482987316E-3</v>
      </c>
      <c r="Q37" s="2">
        <f t="shared" si="5"/>
        <v>8683.2720000000008</v>
      </c>
    </row>
    <row r="38" spans="1:17" x14ac:dyDescent="0.2">
      <c r="A38" s="33" t="s">
        <v>152</v>
      </c>
      <c r="B38" s="34" t="s">
        <v>61</v>
      </c>
      <c r="C38" s="31">
        <v>25571.200000000001</v>
      </c>
      <c r="D38" s="9"/>
      <c r="E38" s="6">
        <f t="shared" si="0"/>
        <v>-5154.0327463958965</v>
      </c>
      <c r="F38">
        <f t="shared" si="1"/>
        <v>-5154</v>
      </c>
      <c r="G38">
        <f t="shared" si="2"/>
        <v>-0.12075799999365699</v>
      </c>
      <c r="H38">
        <f t="shared" si="3"/>
        <v>-0.12075799999365699</v>
      </c>
      <c r="O38">
        <f t="shared" ca="1" si="4"/>
        <v>-9.058448326829548E-3</v>
      </c>
      <c r="Q38" s="2">
        <f t="shared" si="5"/>
        <v>10552.7</v>
      </c>
    </row>
    <row r="39" spans="1:17" x14ac:dyDescent="0.2">
      <c r="A39" s="6" t="s">
        <v>63</v>
      </c>
      <c r="B39" s="3" t="s">
        <v>61</v>
      </c>
      <c r="C39" s="9">
        <v>25571.360000000001</v>
      </c>
      <c r="D39" s="9"/>
      <c r="E39">
        <f t="shared" si="0"/>
        <v>-5153.9893586009375</v>
      </c>
      <c r="F39">
        <f t="shared" si="1"/>
        <v>-5154</v>
      </c>
      <c r="N39" s="4"/>
      <c r="O39">
        <f t="shared" ca="1" si="4"/>
        <v>-9.058448326829548E-3</v>
      </c>
      <c r="Q39" s="2">
        <f t="shared" si="5"/>
        <v>10552.86</v>
      </c>
    </row>
    <row r="40" spans="1:17" x14ac:dyDescent="0.2">
      <c r="A40" s="33" t="s">
        <v>152</v>
      </c>
      <c r="B40" s="34" t="s">
        <v>61</v>
      </c>
      <c r="C40" s="31">
        <v>25619.241000000002</v>
      </c>
      <c r="D40" s="9"/>
      <c r="E40" s="6">
        <f t="shared" si="0"/>
        <v>-5141.0052897857249</v>
      </c>
      <c r="F40">
        <f t="shared" si="1"/>
        <v>-5141</v>
      </c>
      <c r="G40">
        <f t="shared" ref="G40:G71" si="6">+C40-(C$7+F40*C$8)</f>
        <v>-1.9506999993609497E-2</v>
      </c>
      <c r="H40">
        <f t="shared" ref="H40:H71" si="7">+C40-(C$7+F40*C$8)</f>
        <v>-1.9506999993609497E-2</v>
      </c>
      <c r="O40">
        <f t="shared" ca="1" si="4"/>
        <v>-9.0471602314072617E-3</v>
      </c>
      <c r="Q40" s="2">
        <f t="shared" si="5"/>
        <v>10600.741000000002</v>
      </c>
    </row>
    <row r="41" spans="1:17" x14ac:dyDescent="0.2">
      <c r="A41" s="33" t="s">
        <v>152</v>
      </c>
      <c r="B41" s="34" t="s">
        <v>61</v>
      </c>
      <c r="C41" s="31">
        <v>25807.492999999999</v>
      </c>
      <c r="D41" s="9"/>
      <c r="E41" s="6">
        <f t="shared" si="0"/>
        <v>-5089.9562949317897</v>
      </c>
      <c r="F41">
        <f t="shared" si="1"/>
        <v>-5090</v>
      </c>
      <c r="G41">
        <f t="shared" si="6"/>
        <v>0.1611700000030396</v>
      </c>
      <c r="H41">
        <f t="shared" si="7"/>
        <v>0.1611700000030396</v>
      </c>
      <c r="O41">
        <f t="shared" ca="1" si="4"/>
        <v>-9.0028761647505985E-3</v>
      </c>
      <c r="Q41" s="2">
        <f t="shared" si="5"/>
        <v>10788.992999999999</v>
      </c>
    </row>
    <row r="42" spans="1:17" x14ac:dyDescent="0.2">
      <c r="A42" s="33" t="s">
        <v>152</v>
      </c>
      <c r="B42" s="34" t="s">
        <v>61</v>
      </c>
      <c r="C42" s="31">
        <v>26622.395</v>
      </c>
      <c r="D42" s="9"/>
      <c r="E42" s="6">
        <f t="shared" si="0"/>
        <v>-4868.976289383575</v>
      </c>
      <c r="F42">
        <f t="shared" si="1"/>
        <v>-4869</v>
      </c>
      <c r="G42">
        <f t="shared" si="6"/>
        <v>8.7437000005593291E-2</v>
      </c>
      <c r="H42">
        <f t="shared" si="7"/>
        <v>8.7437000005593291E-2</v>
      </c>
      <c r="O42">
        <f t="shared" ca="1" si="4"/>
        <v>-8.8109785425717242E-3</v>
      </c>
      <c r="Q42" s="2">
        <f t="shared" si="5"/>
        <v>11603.895</v>
      </c>
    </row>
    <row r="43" spans="1:17" x14ac:dyDescent="0.2">
      <c r="A43" s="33" t="s">
        <v>152</v>
      </c>
      <c r="B43" s="34" t="s">
        <v>61</v>
      </c>
      <c r="C43" s="31">
        <v>26622.417000000001</v>
      </c>
      <c r="D43" s="9"/>
      <c r="E43" s="6">
        <f t="shared" si="0"/>
        <v>-4868.9703235617681</v>
      </c>
      <c r="F43">
        <f t="shared" si="1"/>
        <v>-4869</v>
      </c>
      <c r="G43">
        <f t="shared" si="6"/>
        <v>0.1094370000064373</v>
      </c>
      <c r="H43">
        <f t="shared" si="7"/>
        <v>0.1094370000064373</v>
      </c>
      <c r="O43">
        <f t="shared" ca="1" si="4"/>
        <v>-8.8109785425717242E-3</v>
      </c>
      <c r="Q43" s="2">
        <f t="shared" si="5"/>
        <v>11603.917000000001</v>
      </c>
    </row>
    <row r="44" spans="1:17" x14ac:dyDescent="0.2">
      <c r="A44" s="33" t="s">
        <v>152</v>
      </c>
      <c r="B44" s="34" t="s">
        <v>61</v>
      </c>
      <c r="C44" s="31">
        <v>26622.547999999999</v>
      </c>
      <c r="D44" s="9"/>
      <c r="E44" s="6">
        <f t="shared" si="0"/>
        <v>-4868.934799804646</v>
      </c>
      <c r="F44">
        <f t="shared" si="1"/>
        <v>-4869</v>
      </c>
      <c r="G44">
        <f t="shared" si="6"/>
        <v>0.24043700000402168</v>
      </c>
      <c r="H44">
        <f t="shared" si="7"/>
        <v>0.24043700000402168</v>
      </c>
      <c r="O44">
        <f t="shared" ca="1" si="4"/>
        <v>-8.8109785425717242E-3</v>
      </c>
      <c r="Q44" s="2">
        <f t="shared" si="5"/>
        <v>11604.047999999999</v>
      </c>
    </row>
    <row r="45" spans="1:17" x14ac:dyDescent="0.2">
      <c r="A45" s="33" t="s">
        <v>152</v>
      </c>
      <c r="B45" s="34" t="s">
        <v>61</v>
      </c>
      <c r="C45" s="31">
        <v>26659.263999999999</v>
      </c>
      <c r="D45" s="9"/>
      <c r="E45" s="6">
        <f t="shared" si="0"/>
        <v>-4858.9783855564192</v>
      </c>
      <c r="F45">
        <f t="shared" si="1"/>
        <v>-4859</v>
      </c>
      <c r="G45">
        <f t="shared" si="6"/>
        <v>7.970700000441866E-2</v>
      </c>
      <c r="H45">
        <f t="shared" si="7"/>
        <v>7.970700000441866E-2</v>
      </c>
      <c r="O45">
        <f t="shared" ca="1" si="4"/>
        <v>-8.8022953922468859E-3</v>
      </c>
      <c r="Q45" s="2">
        <f t="shared" si="5"/>
        <v>11640.763999999999</v>
      </c>
    </row>
    <row r="46" spans="1:17" x14ac:dyDescent="0.2">
      <c r="A46" s="33" t="s">
        <v>152</v>
      </c>
      <c r="B46" s="34" t="s">
        <v>61</v>
      </c>
      <c r="C46" s="31">
        <v>26659.328000000001</v>
      </c>
      <c r="D46" s="9"/>
      <c r="E46" s="6">
        <f t="shared" si="0"/>
        <v>-4858.961030438435</v>
      </c>
      <c r="F46">
        <f t="shared" si="1"/>
        <v>-4859</v>
      </c>
      <c r="G46">
        <f t="shared" si="6"/>
        <v>0.14370700000654324</v>
      </c>
      <c r="H46">
        <f t="shared" si="7"/>
        <v>0.14370700000654324</v>
      </c>
      <c r="O46">
        <f t="shared" ca="1" si="4"/>
        <v>-8.8022953922468859E-3</v>
      </c>
      <c r="Q46" s="2">
        <f t="shared" si="5"/>
        <v>11640.828000000001</v>
      </c>
    </row>
    <row r="47" spans="1:17" x14ac:dyDescent="0.2">
      <c r="A47" s="33" t="s">
        <v>152</v>
      </c>
      <c r="B47" s="34" t="s">
        <v>61</v>
      </c>
      <c r="C47" s="31">
        <v>26718.264999999999</v>
      </c>
      <c r="D47" s="9"/>
      <c r="E47" s="6">
        <f t="shared" si="0"/>
        <v>-4842.9788649915536</v>
      </c>
      <c r="F47">
        <f t="shared" si="1"/>
        <v>-4843</v>
      </c>
      <c r="G47">
        <f t="shared" si="6"/>
        <v>7.7939000002515968E-2</v>
      </c>
      <c r="H47">
        <f t="shared" si="7"/>
        <v>7.7939000002515968E-2</v>
      </c>
      <c r="O47">
        <f t="shared" ca="1" si="4"/>
        <v>-8.7884023517271499E-3</v>
      </c>
      <c r="Q47" s="2">
        <f t="shared" si="5"/>
        <v>11699.764999999999</v>
      </c>
    </row>
    <row r="48" spans="1:17" x14ac:dyDescent="0.2">
      <c r="A48" s="33" t="s">
        <v>152</v>
      </c>
      <c r="B48" s="34" t="s">
        <v>61</v>
      </c>
      <c r="C48" s="31">
        <v>26928.51</v>
      </c>
      <c r="D48" s="9"/>
      <c r="E48" s="6">
        <f t="shared" si="0"/>
        <v>-4785.9659465467785</v>
      </c>
      <c r="F48">
        <f t="shared" si="1"/>
        <v>-4786</v>
      </c>
      <c r="G48">
        <f t="shared" si="6"/>
        <v>0.12557800000286079</v>
      </c>
      <c r="H48">
        <f t="shared" si="7"/>
        <v>0.12557800000286079</v>
      </c>
      <c r="O48">
        <f t="shared" ca="1" si="4"/>
        <v>-8.7389083948755837E-3</v>
      </c>
      <c r="Q48" s="2">
        <f t="shared" si="5"/>
        <v>11910.009999999998</v>
      </c>
    </row>
    <row r="49" spans="1:17" x14ac:dyDescent="0.2">
      <c r="A49" s="33" t="s">
        <v>152</v>
      </c>
      <c r="B49" s="34" t="s">
        <v>61</v>
      </c>
      <c r="C49" s="31">
        <v>26928.566999999999</v>
      </c>
      <c r="D49" s="9"/>
      <c r="E49" s="6">
        <f t="shared" si="0"/>
        <v>-4785.9504896448243</v>
      </c>
      <c r="F49">
        <f t="shared" si="1"/>
        <v>-4786</v>
      </c>
      <c r="G49">
        <f t="shared" si="6"/>
        <v>0.18257800000355928</v>
      </c>
      <c r="H49">
        <f t="shared" si="7"/>
        <v>0.18257800000355928</v>
      </c>
      <c r="O49">
        <f t="shared" ca="1" si="4"/>
        <v>-8.7389083948755837E-3</v>
      </c>
      <c r="Q49" s="2">
        <f t="shared" si="5"/>
        <v>11910.066999999999</v>
      </c>
    </row>
    <row r="50" spans="1:17" x14ac:dyDescent="0.2">
      <c r="A50" s="33" t="s">
        <v>152</v>
      </c>
      <c r="B50" s="34" t="s">
        <v>61</v>
      </c>
      <c r="C50" s="31">
        <v>26987.279999999999</v>
      </c>
      <c r="D50" s="9"/>
      <c r="E50" s="6">
        <f t="shared" si="0"/>
        <v>-4770.0290671108842</v>
      </c>
      <c r="F50">
        <f t="shared" si="1"/>
        <v>-4770</v>
      </c>
      <c r="G50">
        <f t="shared" si="6"/>
        <v>-0.10718999999517109</v>
      </c>
      <c r="H50">
        <f t="shared" si="7"/>
        <v>-0.10718999999517109</v>
      </c>
      <c r="O50">
        <f t="shared" ca="1" si="4"/>
        <v>-8.7250153543558459E-3</v>
      </c>
      <c r="Q50" s="2">
        <f t="shared" si="5"/>
        <v>11968.779999999999</v>
      </c>
    </row>
    <row r="51" spans="1:17" x14ac:dyDescent="0.2">
      <c r="A51" s="33" t="s">
        <v>152</v>
      </c>
      <c r="B51" s="34" t="s">
        <v>61</v>
      </c>
      <c r="C51" s="31">
        <v>26987.294000000002</v>
      </c>
      <c r="D51" s="9"/>
      <c r="E51" s="6">
        <f t="shared" si="0"/>
        <v>-4770.0252706788251</v>
      </c>
      <c r="F51">
        <f t="shared" si="1"/>
        <v>-4770</v>
      </c>
      <c r="G51">
        <f t="shared" si="6"/>
        <v>-9.3189999992318917E-2</v>
      </c>
      <c r="H51">
        <f t="shared" si="7"/>
        <v>-9.3189999992318917E-2</v>
      </c>
      <c r="O51">
        <f t="shared" ca="1" si="4"/>
        <v>-8.7250153543558459E-3</v>
      </c>
      <c r="Q51" s="2">
        <f t="shared" si="5"/>
        <v>11968.794000000002</v>
      </c>
    </row>
    <row r="52" spans="1:17" x14ac:dyDescent="0.2">
      <c r="A52" s="33" t="s">
        <v>152</v>
      </c>
      <c r="B52" s="34" t="s">
        <v>61</v>
      </c>
      <c r="C52" s="31">
        <v>26987.330999999998</v>
      </c>
      <c r="D52" s="9"/>
      <c r="E52" s="6">
        <f t="shared" si="0"/>
        <v>-4770.0152372512412</v>
      </c>
      <c r="F52">
        <f t="shared" si="1"/>
        <v>-4770</v>
      </c>
      <c r="G52">
        <f t="shared" si="6"/>
        <v>-5.6189999995694961E-2</v>
      </c>
      <c r="H52">
        <f t="shared" si="7"/>
        <v>-5.6189999995694961E-2</v>
      </c>
      <c r="O52">
        <f t="shared" ca="1" si="4"/>
        <v>-8.7250153543558459E-3</v>
      </c>
      <c r="Q52" s="2">
        <f t="shared" si="5"/>
        <v>11968.830999999998</v>
      </c>
    </row>
    <row r="53" spans="1:17" x14ac:dyDescent="0.2">
      <c r="A53" s="33" t="s">
        <v>152</v>
      </c>
      <c r="B53" s="34" t="s">
        <v>61</v>
      </c>
      <c r="C53" s="31">
        <v>26987.351999999999</v>
      </c>
      <c r="D53" s="9"/>
      <c r="E53" s="6">
        <f t="shared" ref="E53:E84" si="8">+(C53-C$7)/C$8</f>
        <v>-4770.009542603153</v>
      </c>
      <c r="F53">
        <f t="shared" ref="F53:F84" si="9">ROUND(2*E53,0)/2</f>
        <v>-4770</v>
      </c>
      <c r="G53">
        <f t="shared" si="6"/>
        <v>-3.5189999995054677E-2</v>
      </c>
      <c r="H53">
        <f t="shared" si="7"/>
        <v>-3.5189999995054677E-2</v>
      </c>
      <c r="O53">
        <f t="shared" ref="O53:O84" ca="1" si="10">+C$11+C$12*$F53</f>
        <v>-8.7250153543558459E-3</v>
      </c>
      <c r="Q53" s="2">
        <f t="shared" ref="Q53:Q84" si="11">+C53-15018.5</f>
        <v>11968.851999999999</v>
      </c>
    </row>
    <row r="54" spans="1:17" x14ac:dyDescent="0.2">
      <c r="A54" s="33" t="s">
        <v>152</v>
      </c>
      <c r="B54" s="34" t="s">
        <v>61</v>
      </c>
      <c r="C54" s="31">
        <v>26987.371999999999</v>
      </c>
      <c r="D54" s="9"/>
      <c r="E54" s="6">
        <f t="shared" si="8"/>
        <v>-4770.0041191287828</v>
      </c>
      <c r="F54">
        <f t="shared" si="9"/>
        <v>-4770</v>
      </c>
      <c r="G54">
        <f t="shared" si="6"/>
        <v>-1.518999999461812E-2</v>
      </c>
      <c r="H54">
        <f t="shared" si="7"/>
        <v>-1.518999999461812E-2</v>
      </c>
      <c r="O54">
        <f t="shared" ca="1" si="10"/>
        <v>-8.7250153543558459E-3</v>
      </c>
      <c r="Q54" s="2">
        <f t="shared" si="11"/>
        <v>11968.871999999999</v>
      </c>
    </row>
    <row r="55" spans="1:17" x14ac:dyDescent="0.2">
      <c r="A55" s="33" t="s">
        <v>152</v>
      </c>
      <c r="B55" s="34" t="s">
        <v>61</v>
      </c>
      <c r="C55" s="31">
        <v>26987.413</v>
      </c>
      <c r="D55" s="9"/>
      <c r="E55" s="6">
        <f t="shared" si="8"/>
        <v>-4769.9930010063244</v>
      </c>
      <c r="F55">
        <f t="shared" si="9"/>
        <v>-4770</v>
      </c>
      <c r="G55">
        <f t="shared" si="6"/>
        <v>2.5810000006458722E-2</v>
      </c>
      <c r="H55">
        <f t="shared" si="7"/>
        <v>2.5810000006458722E-2</v>
      </c>
      <c r="O55">
        <f t="shared" ca="1" si="10"/>
        <v>-8.7250153543558459E-3</v>
      </c>
      <c r="Q55" s="2">
        <f t="shared" si="11"/>
        <v>11968.913</v>
      </c>
    </row>
    <row r="56" spans="1:17" x14ac:dyDescent="0.2">
      <c r="A56" s="33" t="s">
        <v>152</v>
      </c>
      <c r="B56" s="34" t="s">
        <v>61</v>
      </c>
      <c r="C56" s="31">
        <v>26987.436000000002</v>
      </c>
      <c r="D56" s="9"/>
      <c r="E56" s="6">
        <f t="shared" si="8"/>
        <v>-4769.9867640107987</v>
      </c>
      <c r="F56">
        <f t="shared" si="9"/>
        <v>-4770</v>
      </c>
      <c r="G56">
        <f t="shared" si="6"/>
        <v>4.881000000750646E-2</v>
      </c>
      <c r="H56">
        <f t="shared" si="7"/>
        <v>4.881000000750646E-2</v>
      </c>
      <c r="O56">
        <f t="shared" ca="1" si="10"/>
        <v>-8.7250153543558459E-3</v>
      </c>
      <c r="Q56" s="2">
        <f t="shared" si="11"/>
        <v>11968.936000000002</v>
      </c>
    </row>
    <row r="57" spans="1:17" x14ac:dyDescent="0.2">
      <c r="A57" s="33" t="s">
        <v>152</v>
      </c>
      <c r="B57" s="34" t="s">
        <v>61</v>
      </c>
      <c r="C57" s="31">
        <v>26987.458999999999</v>
      </c>
      <c r="D57" s="9"/>
      <c r="E57" s="6">
        <f t="shared" si="8"/>
        <v>-4769.9805270152738</v>
      </c>
      <c r="F57">
        <f t="shared" si="9"/>
        <v>-4770</v>
      </c>
      <c r="G57">
        <f t="shared" si="6"/>
        <v>7.1810000004916219E-2</v>
      </c>
      <c r="H57">
        <f t="shared" si="7"/>
        <v>7.1810000004916219E-2</v>
      </c>
      <c r="O57">
        <f t="shared" ca="1" si="10"/>
        <v>-8.7250153543558459E-3</v>
      </c>
      <c r="Q57" s="2">
        <f t="shared" si="11"/>
        <v>11968.958999999999</v>
      </c>
    </row>
    <row r="58" spans="1:17" x14ac:dyDescent="0.2">
      <c r="A58" s="33" t="s">
        <v>152</v>
      </c>
      <c r="B58" s="34" t="s">
        <v>61</v>
      </c>
      <c r="C58" s="31">
        <v>27061.254000000001</v>
      </c>
      <c r="D58" s="9"/>
      <c r="E58" s="6">
        <f t="shared" si="8"/>
        <v>-4749.969262459007</v>
      </c>
      <c r="F58">
        <f t="shared" si="9"/>
        <v>-4750</v>
      </c>
      <c r="G58">
        <f t="shared" si="6"/>
        <v>0.11335000000326545</v>
      </c>
      <c r="H58">
        <f t="shared" si="7"/>
        <v>0.11335000000326545</v>
      </c>
      <c r="O58">
        <f t="shared" ca="1" si="10"/>
        <v>-8.7076490537061763E-3</v>
      </c>
      <c r="Q58" s="2">
        <f t="shared" si="11"/>
        <v>12042.754000000001</v>
      </c>
    </row>
    <row r="59" spans="1:17" x14ac:dyDescent="0.2">
      <c r="A59" s="33" t="s">
        <v>152</v>
      </c>
      <c r="B59" s="34" t="s">
        <v>61</v>
      </c>
      <c r="C59" s="31">
        <v>27315.481</v>
      </c>
      <c r="D59" s="9"/>
      <c r="E59" s="6">
        <f t="shared" si="8"/>
        <v>-4681.0295815274285</v>
      </c>
      <c r="F59">
        <f t="shared" si="9"/>
        <v>-4681</v>
      </c>
      <c r="G59">
        <f t="shared" si="6"/>
        <v>-0.10908699999708915</v>
      </c>
      <c r="H59">
        <f t="shared" si="7"/>
        <v>-0.10908699999708915</v>
      </c>
      <c r="O59">
        <f t="shared" ca="1" si="10"/>
        <v>-8.6477353164648059E-3</v>
      </c>
      <c r="Q59" s="2">
        <f t="shared" si="11"/>
        <v>12296.981</v>
      </c>
    </row>
    <row r="60" spans="1:17" x14ac:dyDescent="0.2">
      <c r="A60" s="33" t="s">
        <v>152</v>
      </c>
      <c r="B60" s="34" t="s">
        <v>61</v>
      </c>
      <c r="C60" s="31">
        <v>27315.502</v>
      </c>
      <c r="D60" s="9"/>
      <c r="E60" s="6">
        <f t="shared" si="8"/>
        <v>-4681.0238868793394</v>
      </c>
      <c r="F60">
        <f t="shared" si="9"/>
        <v>-4681</v>
      </c>
      <c r="G60">
        <f t="shared" si="6"/>
        <v>-8.8086999996448867E-2</v>
      </c>
      <c r="H60">
        <f t="shared" si="7"/>
        <v>-8.8086999996448867E-2</v>
      </c>
      <c r="O60">
        <f t="shared" ca="1" si="10"/>
        <v>-8.6477353164648059E-3</v>
      </c>
      <c r="Q60" s="2">
        <f t="shared" si="11"/>
        <v>12297.002</v>
      </c>
    </row>
    <row r="61" spans="1:17" x14ac:dyDescent="0.2">
      <c r="A61" s="33" t="s">
        <v>152</v>
      </c>
      <c r="B61" s="34" t="s">
        <v>61</v>
      </c>
      <c r="C61" s="31">
        <v>27315.524000000001</v>
      </c>
      <c r="D61" s="9"/>
      <c r="E61" s="6">
        <f t="shared" si="8"/>
        <v>-4681.0179210575325</v>
      </c>
      <c r="F61">
        <f t="shared" si="9"/>
        <v>-4681</v>
      </c>
      <c r="G61">
        <f t="shared" si="6"/>
        <v>-6.6086999995604856E-2</v>
      </c>
      <c r="H61">
        <f t="shared" si="7"/>
        <v>-6.6086999995604856E-2</v>
      </c>
      <c r="O61">
        <f t="shared" ca="1" si="10"/>
        <v>-8.6477353164648059E-3</v>
      </c>
      <c r="Q61" s="2">
        <f t="shared" si="11"/>
        <v>12297.024000000001</v>
      </c>
    </row>
    <row r="62" spans="1:17" x14ac:dyDescent="0.2">
      <c r="A62" s="33" t="s">
        <v>152</v>
      </c>
      <c r="B62" s="34" t="s">
        <v>61</v>
      </c>
      <c r="C62" s="31">
        <v>27315.538</v>
      </c>
      <c r="D62" s="9"/>
      <c r="E62" s="6">
        <f t="shared" si="8"/>
        <v>-4681.0141246254743</v>
      </c>
      <c r="F62">
        <f t="shared" si="9"/>
        <v>-4681</v>
      </c>
      <c r="G62">
        <f t="shared" si="6"/>
        <v>-5.2086999996390659E-2</v>
      </c>
      <c r="H62">
        <f t="shared" si="7"/>
        <v>-5.2086999996390659E-2</v>
      </c>
      <c r="O62">
        <f t="shared" ca="1" si="10"/>
        <v>-8.6477353164648059E-3</v>
      </c>
      <c r="Q62" s="2">
        <f t="shared" si="11"/>
        <v>12297.038</v>
      </c>
    </row>
    <row r="63" spans="1:17" x14ac:dyDescent="0.2">
      <c r="A63" s="33" t="s">
        <v>152</v>
      </c>
      <c r="B63" s="34" t="s">
        <v>61</v>
      </c>
      <c r="C63" s="31">
        <v>27330.404999999999</v>
      </c>
      <c r="D63" s="9"/>
      <c r="E63" s="6">
        <f t="shared" si="8"/>
        <v>-4676.9825849526242</v>
      </c>
      <c r="F63">
        <f t="shared" si="9"/>
        <v>-4677</v>
      </c>
      <c r="G63">
        <f t="shared" si="6"/>
        <v>6.4221000004181406E-2</v>
      </c>
      <c r="H63">
        <f t="shared" si="7"/>
        <v>6.4221000004181406E-2</v>
      </c>
      <c r="O63">
        <f t="shared" ca="1" si="10"/>
        <v>-8.6442620563348723E-3</v>
      </c>
      <c r="Q63" s="2">
        <f t="shared" si="11"/>
        <v>12311.904999999999</v>
      </c>
    </row>
    <row r="64" spans="1:17" x14ac:dyDescent="0.2">
      <c r="A64" s="33" t="s">
        <v>152</v>
      </c>
      <c r="B64" s="34" t="s">
        <v>61</v>
      </c>
      <c r="C64" s="31">
        <v>27684.501</v>
      </c>
      <c r="D64" s="9"/>
      <c r="E64" s="6">
        <f t="shared" si="8"/>
        <v>-4580.9610559287648</v>
      </c>
      <c r="F64">
        <f t="shared" si="9"/>
        <v>-4581</v>
      </c>
      <c r="G64">
        <f t="shared" si="6"/>
        <v>0.14361300000382471</v>
      </c>
      <c r="H64">
        <f t="shared" si="7"/>
        <v>0.14361300000382471</v>
      </c>
      <c r="O64">
        <f t="shared" ca="1" si="10"/>
        <v>-8.5609038132164472E-3</v>
      </c>
      <c r="Q64" s="2">
        <f t="shared" si="11"/>
        <v>12666.001</v>
      </c>
    </row>
    <row r="65" spans="1:17" x14ac:dyDescent="0.2">
      <c r="A65" s="33" t="s">
        <v>152</v>
      </c>
      <c r="B65" s="34" t="s">
        <v>61</v>
      </c>
      <c r="C65" s="31">
        <v>27684.565999999999</v>
      </c>
      <c r="D65" s="9"/>
      <c r="E65" s="6">
        <f t="shared" si="8"/>
        <v>-4580.9434296370628</v>
      </c>
      <c r="F65">
        <f t="shared" si="9"/>
        <v>-4581</v>
      </c>
      <c r="G65">
        <f t="shared" si="6"/>
        <v>0.20861300000251504</v>
      </c>
      <c r="H65">
        <f t="shared" si="7"/>
        <v>0.20861300000251504</v>
      </c>
      <c r="O65">
        <f t="shared" ca="1" si="10"/>
        <v>-8.5609038132164472E-3</v>
      </c>
      <c r="Q65" s="2">
        <f t="shared" si="11"/>
        <v>12666.065999999999</v>
      </c>
    </row>
    <row r="66" spans="1:17" x14ac:dyDescent="0.2">
      <c r="A66" s="33" t="s">
        <v>152</v>
      </c>
      <c r="B66" s="34" t="s">
        <v>61</v>
      </c>
      <c r="C66" s="31">
        <v>27754.350999999999</v>
      </c>
      <c r="D66" s="9"/>
      <c r="E66" s="6">
        <f t="shared" si="8"/>
        <v>-4562.0195716919579</v>
      </c>
      <c r="F66">
        <f t="shared" si="9"/>
        <v>-4562</v>
      </c>
      <c r="G66">
        <f t="shared" si="6"/>
        <v>-7.2173999997175997E-2</v>
      </c>
      <c r="H66">
        <f t="shared" si="7"/>
        <v>-7.2173999997175997E-2</v>
      </c>
      <c r="O66">
        <f t="shared" ca="1" si="10"/>
        <v>-8.5444058275992579E-3</v>
      </c>
      <c r="Q66" s="2">
        <f t="shared" si="11"/>
        <v>12735.850999999999</v>
      </c>
    </row>
    <row r="67" spans="1:17" x14ac:dyDescent="0.2">
      <c r="A67" s="33" t="s">
        <v>152</v>
      </c>
      <c r="B67" s="34" t="s">
        <v>61</v>
      </c>
      <c r="C67" s="31">
        <v>27754.373</v>
      </c>
      <c r="D67" s="9"/>
      <c r="E67" s="6">
        <f t="shared" si="8"/>
        <v>-4562.013605870151</v>
      </c>
      <c r="F67">
        <f t="shared" si="9"/>
        <v>-4562</v>
      </c>
      <c r="G67">
        <f t="shared" si="6"/>
        <v>-5.0173999996331986E-2</v>
      </c>
      <c r="H67">
        <f t="shared" si="7"/>
        <v>-5.0173999996331986E-2</v>
      </c>
      <c r="O67">
        <f t="shared" ca="1" si="10"/>
        <v>-8.5444058275992579E-3</v>
      </c>
      <c r="Q67" s="2">
        <f t="shared" si="11"/>
        <v>12735.873</v>
      </c>
    </row>
    <row r="68" spans="1:17" x14ac:dyDescent="0.2">
      <c r="A68" s="33" t="s">
        <v>152</v>
      </c>
      <c r="B68" s="34" t="s">
        <v>61</v>
      </c>
      <c r="C68" s="31">
        <v>28108.34</v>
      </c>
      <c r="D68" s="9"/>
      <c r="E68" s="6">
        <f t="shared" si="8"/>
        <v>-4466.0270582559779</v>
      </c>
      <c r="F68">
        <f t="shared" si="9"/>
        <v>-4466</v>
      </c>
      <c r="G68">
        <f t="shared" si="6"/>
        <v>-9.9781999993865611E-2</v>
      </c>
      <c r="H68">
        <f t="shared" si="7"/>
        <v>-9.9781999993865611E-2</v>
      </c>
      <c r="O68">
        <f t="shared" ca="1" si="10"/>
        <v>-8.4610475844808346E-3</v>
      </c>
      <c r="Q68" s="2">
        <f t="shared" si="11"/>
        <v>13089.84</v>
      </c>
    </row>
    <row r="69" spans="1:17" x14ac:dyDescent="0.2">
      <c r="A69" s="33" t="s">
        <v>243</v>
      </c>
      <c r="B69" s="34" t="s">
        <v>61</v>
      </c>
      <c r="C69" s="31">
        <v>28543.679</v>
      </c>
      <c r="D69" s="9"/>
      <c r="E69" s="6">
        <f t="shared" si="8"/>
        <v>-4347.9745628205092</v>
      </c>
      <c r="F69">
        <f t="shared" si="9"/>
        <v>-4348</v>
      </c>
      <c r="G69">
        <f t="shared" si="6"/>
        <v>9.3804000003729016E-2</v>
      </c>
      <c r="H69">
        <f t="shared" si="7"/>
        <v>9.3804000003729016E-2</v>
      </c>
      <c r="O69">
        <f t="shared" ca="1" si="10"/>
        <v>-8.3585864106477704E-3</v>
      </c>
      <c r="Q69" s="2">
        <f t="shared" si="11"/>
        <v>13525.179</v>
      </c>
    </row>
    <row r="70" spans="1:17" x14ac:dyDescent="0.2">
      <c r="A70" s="33" t="s">
        <v>152</v>
      </c>
      <c r="B70" s="34" t="s">
        <v>61</v>
      </c>
      <c r="C70" s="31">
        <v>28757.508999999998</v>
      </c>
      <c r="D70" s="9"/>
      <c r="E70" s="6">
        <f t="shared" si="8"/>
        <v>-4289.9894865949336</v>
      </c>
      <c r="F70">
        <f t="shared" si="9"/>
        <v>-4290</v>
      </c>
      <c r="G70">
        <f t="shared" si="6"/>
        <v>3.8770000002841698E-2</v>
      </c>
      <c r="H70">
        <f t="shared" si="7"/>
        <v>3.8770000002841698E-2</v>
      </c>
      <c r="O70">
        <f t="shared" ca="1" si="10"/>
        <v>-8.3082241387637205E-3</v>
      </c>
      <c r="Q70" s="2">
        <f t="shared" si="11"/>
        <v>13739.008999999998</v>
      </c>
    </row>
    <row r="71" spans="1:17" x14ac:dyDescent="0.2">
      <c r="A71" s="33" t="s">
        <v>152</v>
      </c>
      <c r="B71" s="34" t="s">
        <v>61</v>
      </c>
      <c r="C71" s="31">
        <v>28757.539000000001</v>
      </c>
      <c r="D71" s="9"/>
      <c r="E71" s="6">
        <f t="shared" si="8"/>
        <v>-4289.9813513833778</v>
      </c>
      <c r="F71">
        <f t="shared" si="9"/>
        <v>-4290</v>
      </c>
      <c r="G71">
        <f t="shared" si="6"/>
        <v>6.8770000005315524E-2</v>
      </c>
      <c r="H71">
        <f t="shared" si="7"/>
        <v>6.8770000005315524E-2</v>
      </c>
      <c r="O71">
        <f t="shared" ca="1" si="10"/>
        <v>-8.3082241387637205E-3</v>
      </c>
      <c r="Q71" s="2">
        <f t="shared" si="11"/>
        <v>13739.039000000001</v>
      </c>
    </row>
    <row r="72" spans="1:17" x14ac:dyDescent="0.2">
      <c r="A72" s="33" t="s">
        <v>152</v>
      </c>
      <c r="B72" s="34" t="s">
        <v>61</v>
      </c>
      <c r="C72" s="31">
        <v>28779.522000000001</v>
      </c>
      <c r="D72" s="9"/>
      <c r="E72" s="6">
        <f t="shared" si="8"/>
        <v>-4284.0201395297236</v>
      </c>
      <c r="F72">
        <f t="shared" si="9"/>
        <v>-4284</v>
      </c>
      <c r="G72">
        <f t="shared" ref="G72:G103" si="12">+C72-(C$7+F72*C$8)</f>
        <v>-7.4267999993026024E-2</v>
      </c>
      <c r="H72">
        <f t="shared" ref="H72:H94" si="13">+C72-(C$7+F72*C$8)</f>
        <v>-7.4267999993026024E-2</v>
      </c>
      <c r="O72">
        <f t="shared" ca="1" si="10"/>
        <v>-8.3030142485688192E-3</v>
      </c>
      <c r="Q72" s="2">
        <f t="shared" si="11"/>
        <v>13761.022000000001</v>
      </c>
    </row>
    <row r="73" spans="1:17" x14ac:dyDescent="0.2">
      <c r="A73" s="33" t="s">
        <v>152</v>
      </c>
      <c r="B73" s="34" t="s">
        <v>61</v>
      </c>
      <c r="C73" s="31">
        <v>28938.261999999999</v>
      </c>
      <c r="D73" s="9"/>
      <c r="E73" s="6">
        <f t="shared" si="8"/>
        <v>-4240.9740234559831</v>
      </c>
      <c r="F73">
        <f t="shared" si="9"/>
        <v>-4241</v>
      </c>
      <c r="G73">
        <f t="shared" si="12"/>
        <v>9.5793000004050555E-2</v>
      </c>
      <c r="H73">
        <f t="shared" si="13"/>
        <v>9.5793000004050555E-2</v>
      </c>
      <c r="O73">
        <f t="shared" ca="1" si="10"/>
        <v>-8.265676702172025E-3</v>
      </c>
      <c r="Q73" s="2">
        <f t="shared" si="11"/>
        <v>13919.761999999999</v>
      </c>
    </row>
    <row r="74" spans="1:17" x14ac:dyDescent="0.2">
      <c r="A74" s="33" t="s">
        <v>152</v>
      </c>
      <c r="B74" s="34" t="s">
        <v>61</v>
      </c>
      <c r="C74" s="31">
        <v>28938.282999999999</v>
      </c>
      <c r="D74" s="9"/>
      <c r="E74" s="6">
        <f t="shared" si="8"/>
        <v>-4240.968328807895</v>
      </c>
      <c r="F74">
        <f t="shared" si="9"/>
        <v>-4241</v>
      </c>
      <c r="G74">
        <f t="shared" si="12"/>
        <v>0.11679300000469084</v>
      </c>
      <c r="H74">
        <f t="shared" si="13"/>
        <v>0.11679300000469084</v>
      </c>
      <c r="O74">
        <f t="shared" ca="1" si="10"/>
        <v>-8.265676702172025E-3</v>
      </c>
      <c r="Q74" s="2">
        <f t="shared" si="11"/>
        <v>13919.782999999999</v>
      </c>
    </row>
    <row r="75" spans="1:17" x14ac:dyDescent="0.2">
      <c r="A75" s="33" t="s">
        <v>152</v>
      </c>
      <c r="B75" s="34" t="s">
        <v>61</v>
      </c>
      <c r="C75" s="31">
        <v>29111.493999999999</v>
      </c>
      <c r="D75" s="9"/>
      <c r="E75" s="6">
        <f t="shared" si="8"/>
        <v>-4193.998057853827</v>
      </c>
      <c r="F75">
        <f t="shared" si="9"/>
        <v>-4194</v>
      </c>
      <c r="G75">
        <f t="shared" si="12"/>
        <v>7.162000001699198E-3</v>
      </c>
      <c r="H75">
        <f t="shared" si="13"/>
        <v>7.162000001699198E-3</v>
      </c>
      <c r="O75">
        <f t="shared" ca="1" si="10"/>
        <v>-8.2248658956452954E-3</v>
      </c>
      <c r="Q75" s="2">
        <f t="shared" si="11"/>
        <v>14092.993999999999</v>
      </c>
    </row>
    <row r="76" spans="1:17" x14ac:dyDescent="0.2">
      <c r="A76" s="33" t="s">
        <v>152</v>
      </c>
      <c r="B76" s="34" t="s">
        <v>61</v>
      </c>
      <c r="C76" s="31">
        <v>29111.538</v>
      </c>
      <c r="D76" s="9"/>
      <c r="E76" s="6">
        <f t="shared" si="8"/>
        <v>-4193.9861262102131</v>
      </c>
      <c r="F76">
        <f t="shared" si="9"/>
        <v>-4194</v>
      </c>
      <c r="G76">
        <f t="shared" si="12"/>
        <v>5.116200000338722E-2</v>
      </c>
      <c r="H76">
        <f t="shared" si="13"/>
        <v>5.116200000338722E-2</v>
      </c>
      <c r="O76">
        <f t="shared" ca="1" si="10"/>
        <v>-8.2248658956452954E-3</v>
      </c>
      <c r="Q76" s="2">
        <f t="shared" si="11"/>
        <v>14093.038</v>
      </c>
    </row>
    <row r="77" spans="1:17" x14ac:dyDescent="0.2">
      <c r="A77" s="33" t="s">
        <v>152</v>
      </c>
      <c r="B77" s="34" t="s">
        <v>61</v>
      </c>
      <c r="C77" s="31">
        <v>29159.431</v>
      </c>
      <c r="D77" s="9"/>
      <c r="E77" s="6">
        <f t="shared" si="8"/>
        <v>-4180.9988033103791</v>
      </c>
      <c r="F77">
        <f t="shared" si="9"/>
        <v>-4181</v>
      </c>
      <c r="G77">
        <f t="shared" si="12"/>
        <v>4.4130000060249586E-3</v>
      </c>
      <c r="H77">
        <f t="shared" si="13"/>
        <v>4.4130000060249586E-3</v>
      </c>
      <c r="O77">
        <f t="shared" ca="1" si="10"/>
        <v>-8.2135778002230091E-3</v>
      </c>
      <c r="Q77" s="2">
        <f t="shared" si="11"/>
        <v>14140.931</v>
      </c>
    </row>
    <row r="78" spans="1:17" x14ac:dyDescent="0.2">
      <c r="A78" s="33" t="s">
        <v>152</v>
      </c>
      <c r="B78" s="34" t="s">
        <v>61</v>
      </c>
      <c r="C78" s="31">
        <v>29170.402999999998</v>
      </c>
      <c r="D78" s="9"/>
      <c r="E78" s="6">
        <f t="shared" si="8"/>
        <v>-4178.0234852710628</v>
      </c>
      <c r="F78">
        <f t="shared" si="9"/>
        <v>-4178</v>
      </c>
      <c r="G78">
        <f t="shared" si="12"/>
        <v>-8.6605999997118488E-2</v>
      </c>
      <c r="H78">
        <f t="shared" si="13"/>
        <v>-8.6605999997118488E-2</v>
      </c>
      <c r="O78">
        <f t="shared" ca="1" si="10"/>
        <v>-8.2109728551255576E-3</v>
      </c>
      <c r="Q78" s="2">
        <f t="shared" si="11"/>
        <v>14151.902999999998</v>
      </c>
    </row>
    <row r="79" spans="1:17" x14ac:dyDescent="0.2">
      <c r="A79" s="33" t="s">
        <v>152</v>
      </c>
      <c r="B79" s="34" t="s">
        <v>61</v>
      </c>
      <c r="C79" s="31">
        <v>29196.397000000001</v>
      </c>
      <c r="D79" s="9"/>
      <c r="E79" s="6">
        <f t="shared" si="8"/>
        <v>-4170.9745956325287</v>
      </c>
      <c r="F79">
        <f t="shared" si="9"/>
        <v>-4171</v>
      </c>
      <c r="G79">
        <f t="shared" si="12"/>
        <v>9.3683000002783956E-2</v>
      </c>
      <c r="H79">
        <f t="shared" si="13"/>
        <v>9.3683000002783956E-2</v>
      </c>
      <c r="O79">
        <f t="shared" ca="1" si="10"/>
        <v>-8.2048946498981725E-3</v>
      </c>
      <c r="Q79" s="2">
        <f t="shared" si="11"/>
        <v>14177.897000000001</v>
      </c>
    </row>
    <row r="80" spans="1:17" x14ac:dyDescent="0.2">
      <c r="A80" s="33" t="s">
        <v>152</v>
      </c>
      <c r="B80" s="34" t="s">
        <v>61</v>
      </c>
      <c r="C80" s="31">
        <v>29196.462</v>
      </c>
      <c r="D80" s="9"/>
      <c r="E80" s="6">
        <f t="shared" si="8"/>
        <v>-4170.9569693408275</v>
      </c>
      <c r="F80">
        <f t="shared" si="9"/>
        <v>-4171</v>
      </c>
      <c r="G80">
        <f t="shared" si="12"/>
        <v>0.15868300000147428</v>
      </c>
      <c r="H80">
        <f t="shared" si="13"/>
        <v>0.15868300000147428</v>
      </c>
      <c r="O80">
        <f t="shared" ca="1" si="10"/>
        <v>-8.2048946498981725E-3</v>
      </c>
      <c r="Q80" s="2">
        <f t="shared" si="11"/>
        <v>14177.962</v>
      </c>
    </row>
    <row r="81" spans="1:17" x14ac:dyDescent="0.2">
      <c r="A81" s="33" t="s">
        <v>152</v>
      </c>
      <c r="B81" s="34" t="s">
        <v>61</v>
      </c>
      <c r="C81" s="31">
        <v>29303.262999999999</v>
      </c>
      <c r="D81" s="9"/>
      <c r="E81" s="6">
        <f t="shared" si="8"/>
        <v>-4141.9953450319472</v>
      </c>
      <c r="F81">
        <f t="shared" si="9"/>
        <v>-4142</v>
      </c>
      <c r="G81">
        <f t="shared" si="12"/>
        <v>1.7166000005090609E-2</v>
      </c>
      <c r="H81">
        <f t="shared" si="13"/>
        <v>1.7166000005090609E-2</v>
      </c>
      <c r="O81">
        <f t="shared" ca="1" si="10"/>
        <v>-8.1797135139561484E-3</v>
      </c>
      <c r="Q81" s="2">
        <f t="shared" si="11"/>
        <v>14284.762999999999</v>
      </c>
    </row>
    <row r="82" spans="1:17" x14ac:dyDescent="0.2">
      <c r="A82" s="33" t="s">
        <v>152</v>
      </c>
      <c r="B82" s="34" t="s">
        <v>61</v>
      </c>
      <c r="C82" s="31">
        <v>29491.541000000001</v>
      </c>
      <c r="D82" s="9"/>
      <c r="E82" s="6">
        <f t="shared" si="8"/>
        <v>-4090.9392996613296</v>
      </c>
      <c r="F82">
        <f t="shared" si="9"/>
        <v>-4091</v>
      </c>
      <c r="G82">
        <f t="shared" si="12"/>
        <v>0.22384300000339863</v>
      </c>
      <c r="H82">
        <f t="shared" si="13"/>
        <v>0.22384300000339863</v>
      </c>
      <c r="O82">
        <f t="shared" ca="1" si="10"/>
        <v>-8.1354294472994852E-3</v>
      </c>
      <c r="Q82" s="2">
        <f t="shared" si="11"/>
        <v>14473.041000000001</v>
      </c>
    </row>
    <row r="83" spans="1:17" x14ac:dyDescent="0.2">
      <c r="A83" s="33" t="s">
        <v>243</v>
      </c>
      <c r="B83" s="34" t="s">
        <v>61</v>
      </c>
      <c r="C83" s="31">
        <v>30645.46</v>
      </c>
      <c r="D83" s="9"/>
      <c r="E83" s="6">
        <f t="shared" si="8"/>
        <v>-3778.0267935904285</v>
      </c>
      <c r="F83">
        <f t="shared" si="9"/>
        <v>-3778</v>
      </c>
      <c r="G83">
        <f t="shared" si="12"/>
        <v>-9.8805999994510785E-2</v>
      </c>
      <c r="H83">
        <f t="shared" si="13"/>
        <v>-9.8805999994510785E-2</v>
      </c>
      <c r="O83">
        <f t="shared" ca="1" si="10"/>
        <v>-7.8636468421321194E-3</v>
      </c>
      <c r="Q83" s="2">
        <f t="shared" si="11"/>
        <v>15626.96</v>
      </c>
    </row>
    <row r="84" spans="1:17" x14ac:dyDescent="0.2">
      <c r="A84" s="33" t="s">
        <v>243</v>
      </c>
      <c r="B84" s="34" t="s">
        <v>61</v>
      </c>
      <c r="C84" s="31">
        <v>30730.339</v>
      </c>
      <c r="D84" s="9"/>
      <c r="E84" s="6">
        <f t="shared" si="8"/>
        <v>-3755.0098395383743</v>
      </c>
      <c r="F84">
        <f t="shared" si="9"/>
        <v>-3755</v>
      </c>
      <c r="G84">
        <f t="shared" si="12"/>
        <v>-3.6284999994677491E-2</v>
      </c>
      <c r="H84">
        <f t="shared" si="13"/>
        <v>-3.6284999994677491E-2</v>
      </c>
      <c r="O84">
        <f t="shared" ca="1" si="10"/>
        <v>-7.8436755963849965E-3</v>
      </c>
      <c r="Q84" s="2">
        <f t="shared" si="11"/>
        <v>15711.839</v>
      </c>
    </row>
    <row r="85" spans="1:17" x14ac:dyDescent="0.2">
      <c r="A85" s="33" t="s">
        <v>243</v>
      </c>
      <c r="B85" s="34" t="s">
        <v>61</v>
      </c>
      <c r="C85" s="31">
        <v>30763.571</v>
      </c>
      <c r="D85" s="9"/>
      <c r="E85" s="6">
        <f t="shared" ref="E85:E116" si="14">+(C85-C$7)/C$8</f>
        <v>-3745.9981945253812</v>
      </c>
      <c r="F85">
        <f t="shared" ref="F85:F116" si="15">ROUND(2*E85,0)/2</f>
        <v>-3746</v>
      </c>
      <c r="G85">
        <f t="shared" si="12"/>
        <v>6.658000002062181E-3</v>
      </c>
      <c r="H85">
        <f t="shared" si="13"/>
        <v>6.658000002062181E-3</v>
      </c>
      <c r="O85">
        <f t="shared" ref="O85:O116" ca="1" si="16">+C$11+C$12*$F85</f>
        <v>-7.8358607610926438E-3</v>
      </c>
      <c r="Q85" s="2">
        <f t="shared" ref="Q85:Q116" si="17">+C85-15018.5</f>
        <v>15745.071</v>
      </c>
    </row>
    <row r="86" spans="1:17" x14ac:dyDescent="0.2">
      <c r="A86" s="33" t="s">
        <v>243</v>
      </c>
      <c r="B86" s="34" t="s">
        <v>61</v>
      </c>
      <c r="C86" s="31">
        <v>30778.288</v>
      </c>
      <c r="D86" s="9"/>
      <c r="E86" s="6">
        <f t="shared" si="14"/>
        <v>-3742.0073309103045</v>
      </c>
      <c r="F86">
        <f t="shared" si="15"/>
        <v>-3742</v>
      </c>
      <c r="G86">
        <f t="shared" si="12"/>
        <v>-2.7033999995182967E-2</v>
      </c>
      <c r="H86">
        <f t="shared" si="13"/>
        <v>-2.7033999995182967E-2</v>
      </c>
      <c r="O86">
        <f t="shared" ca="1" si="16"/>
        <v>-7.8323875009627102E-3</v>
      </c>
      <c r="Q86" s="2">
        <f t="shared" si="17"/>
        <v>15759.788</v>
      </c>
    </row>
    <row r="87" spans="1:17" x14ac:dyDescent="0.2">
      <c r="A87" s="33" t="s">
        <v>243</v>
      </c>
      <c r="B87" s="34" t="s">
        <v>61</v>
      </c>
      <c r="C87" s="31">
        <v>30789.321</v>
      </c>
      <c r="D87" s="9"/>
      <c r="E87" s="6">
        <f t="shared" si="14"/>
        <v>-3739.0154712741601</v>
      </c>
      <c r="F87">
        <f t="shared" si="15"/>
        <v>-3739</v>
      </c>
      <c r="G87">
        <f t="shared" si="12"/>
        <v>-5.7052999996813014E-2</v>
      </c>
      <c r="H87">
        <f t="shared" si="13"/>
        <v>-5.7052999996813014E-2</v>
      </c>
      <c r="O87">
        <f t="shared" ca="1" si="16"/>
        <v>-7.8297825558652587E-3</v>
      </c>
      <c r="Q87" s="2">
        <f t="shared" si="17"/>
        <v>15770.821</v>
      </c>
    </row>
    <row r="88" spans="1:17" x14ac:dyDescent="0.2">
      <c r="A88" s="33" t="s">
        <v>243</v>
      </c>
      <c r="B88" s="34" t="s">
        <v>61</v>
      </c>
      <c r="C88" s="31">
        <v>34720.432000000001</v>
      </c>
      <c r="D88" s="9"/>
      <c r="E88" s="6">
        <f t="shared" si="14"/>
        <v>-2673.0014835914126</v>
      </c>
      <c r="F88">
        <f t="shared" si="15"/>
        <v>-2673</v>
      </c>
      <c r="G88">
        <f t="shared" si="12"/>
        <v>-5.4709999967599288E-3</v>
      </c>
      <c r="H88">
        <f t="shared" si="13"/>
        <v>-5.4709999967599288E-3</v>
      </c>
      <c r="O88">
        <f t="shared" ca="1" si="16"/>
        <v>-6.9041587312377454E-3</v>
      </c>
      <c r="Q88" s="2">
        <f t="shared" si="17"/>
        <v>19701.932000000001</v>
      </c>
    </row>
    <row r="89" spans="1:17" x14ac:dyDescent="0.2">
      <c r="A89" s="33" t="s">
        <v>243</v>
      </c>
      <c r="B89" s="34" t="s">
        <v>61</v>
      </c>
      <c r="C89" s="31">
        <v>34768.307999999997</v>
      </c>
      <c r="D89" s="9"/>
      <c r="E89" s="6">
        <f t="shared" si="14"/>
        <v>-2660.0187706447937</v>
      </c>
      <c r="F89">
        <f t="shared" si="15"/>
        <v>-2660</v>
      </c>
      <c r="G89">
        <f t="shared" si="12"/>
        <v>-6.9219999997585546E-2</v>
      </c>
      <c r="H89">
        <f t="shared" si="13"/>
        <v>-6.9219999997585546E-2</v>
      </c>
      <c r="O89">
        <f t="shared" ca="1" si="16"/>
        <v>-6.8928706358154582E-3</v>
      </c>
      <c r="Q89" s="2">
        <f t="shared" si="17"/>
        <v>19749.807999999997</v>
      </c>
    </row>
    <row r="90" spans="1:17" x14ac:dyDescent="0.2">
      <c r="A90" s="33" t="s">
        <v>243</v>
      </c>
      <c r="B90" s="34" t="s">
        <v>61</v>
      </c>
      <c r="C90" s="31">
        <v>35369.506000000001</v>
      </c>
      <c r="D90" s="9"/>
      <c r="E90" s="6">
        <f t="shared" si="14"/>
        <v>-2496.9896734336248</v>
      </c>
      <c r="F90">
        <f t="shared" si="15"/>
        <v>-2497</v>
      </c>
      <c r="G90">
        <f t="shared" si="12"/>
        <v>3.8081000006059185E-2</v>
      </c>
      <c r="H90">
        <f t="shared" si="13"/>
        <v>3.8081000006059185E-2</v>
      </c>
      <c r="O90">
        <f t="shared" ca="1" si="16"/>
        <v>-6.7513352855206321E-3</v>
      </c>
      <c r="Q90" s="2">
        <f t="shared" si="17"/>
        <v>20351.006000000001</v>
      </c>
    </row>
    <row r="91" spans="1:17" x14ac:dyDescent="0.2">
      <c r="A91" s="33" t="s">
        <v>243</v>
      </c>
      <c r="B91" s="34" t="s">
        <v>61</v>
      </c>
      <c r="C91" s="31">
        <v>35476.383000000002</v>
      </c>
      <c r="D91" s="9"/>
      <c r="E91" s="6">
        <f t="shared" si="14"/>
        <v>-2468.0074399221389</v>
      </c>
      <c r="F91">
        <f t="shared" si="15"/>
        <v>-2468</v>
      </c>
      <c r="G91">
        <f t="shared" si="12"/>
        <v>-2.7435999996669125E-2</v>
      </c>
      <c r="H91">
        <f t="shared" si="13"/>
        <v>-2.7435999996669125E-2</v>
      </c>
      <c r="O91">
        <f t="shared" ca="1" si="16"/>
        <v>-6.726154149578608E-3</v>
      </c>
      <c r="Q91" s="2">
        <f t="shared" si="17"/>
        <v>20457.883000000002</v>
      </c>
    </row>
    <row r="92" spans="1:17" x14ac:dyDescent="0.2">
      <c r="A92" s="33" t="s">
        <v>243</v>
      </c>
      <c r="B92" s="34" t="s">
        <v>61</v>
      </c>
      <c r="C92" s="31">
        <v>35502.283000000003</v>
      </c>
      <c r="D92" s="9"/>
      <c r="E92" s="6">
        <f t="shared" si="14"/>
        <v>-2460.9840406131434</v>
      </c>
      <c r="F92">
        <f t="shared" si="15"/>
        <v>-2461</v>
      </c>
      <c r="G92">
        <f t="shared" si="12"/>
        <v>5.885300000954885E-2</v>
      </c>
      <c r="H92">
        <f t="shared" si="13"/>
        <v>5.885300000954885E-2</v>
      </c>
      <c r="O92">
        <f t="shared" ca="1" si="16"/>
        <v>-6.7200759443512229E-3</v>
      </c>
      <c r="Q92" s="2">
        <f t="shared" si="17"/>
        <v>20483.783000000003</v>
      </c>
    </row>
    <row r="93" spans="1:17" x14ac:dyDescent="0.2">
      <c r="A93" s="33" t="s">
        <v>152</v>
      </c>
      <c r="B93" s="34" t="s">
        <v>61</v>
      </c>
      <c r="C93" s="31">
        <v>36453.589999999997</v>
      </c>
      <c r="D93" s="9"/>
      <c r="E93" s="6">
        <f t="shared" si="14"/>
        <v>-2203.0145839937541</v>
      </c>
      <c r="F93">
        <f t="shared" si="15"/>
        <v>-2203</v>
      </c>
      <c r="G93">
        <f t="shared" si="12"/>
        <v>-5.3781000002345536E-2</v>
      </c>
      <c r="H93">
        <f t="shared" si="13"/>
        <v>-5.3781000002345536E-2</v>
      </c>
      <c r="O93">
        <f t="shared" ca="1" si="16"/>
        <v>-6.4960506659704547E-3</v>
      </c>
      <c r="Q93" s="2">
        <f t="shared" si="17"/>
        <v>21435.089999999997</v>
      </c>
    </row>
    <row r="94" spans="1:17" x14ac:dyDescent="0.2">
      <c r="A94" s="33" t="s">
        <v>316</v>
      </c>
      <c r="B94" s="34" t="s">
        <v>59</v>
      </c>
      <c r="C94" s="31">
        <v>39029.464999999997</v>
      </c>
      <c r="D94" s="9"/>
      <c r="E94" s="6">
        <f t="shared" si="14"/>
        <v>-1504.5049818679693</v>
      </c>
      <c r="F94">
        <f t="shared" si="15"/>
        <v>-1504.5</v>
      </c>
      <c r="G94">
        <f t="shared" si="12"/>
        <v>-1.8371500002103858E-2</v>
      </c>
      <c r="H94">
        <f t="shared" si="13"/>
        <v>-1.8371500002103858E-2</v>
      </c>
      <c r="O94">
        <f t="shared" ca="1" si="16"/>
        <v>-5.8895326157806628E-3</v>
      </c>
      <c r="Q94" s="2">
        <f t="shared" si="17"/>
        <v>24010.964999999997</v>
      </c>
    </row>
    <row r="95" spans="1:17" x14ac:dyDescent="0.2">
      <c r="A95" s="6" t="s">
        <v>28</v>
      </c>
      <c r="B95" s="3"/>
      <c r="C95" s="9">
        <v>39053.428999999996</v>
      </c>
      <c r="D95" s="9"/>
      <c r="E95">
        <f t="shared" si="14"/>
        <v>-1498.0065748779787</v>
      </c>
      <c r="F95">
        <f t="shared" si="15"/>
        <v>-1498</v>
      </c>
      <c r="G95">
        <f t="shared" si="12"/>
        <v>-2.4246000000857748E-2</v>
      </c>
      <c r="I95">
        <f t="shared" ref="I95:I111" si="18">+G95</f>
        <v>-2.4246000000857748E-2</v>
      </c>
      <c r="O95">
        <f t="shared" ca="1" si="16"/>
        <v>-5.8838885680695188E-3</v>
      </c>
      <c r="Q95" s="2">
        <f t="shared" si="17"/>
        <v>24034.928999999996</v>
      </c>
    </row>
    <row r="96" spans="1:17" x14ac:dyDescent="0.2">
      <c r="A96" s="6" t="s">
        <v>29</v>
      </c>
      <c r="B96" s="3"/>
      <c r="C96" s="9">
        <v>39916.373</v>
      </c>
      <c r="D96" s="9"/>
      <c r="E96">
        <f t="shared" si="14"/>
        <v>-1263.9988415458738</v>
      </c>
      <c r="F96">
        <f t="shared" si="15"/>
        <v>-1264</v>
      </c>
      <c r="G96">
        <f t="shared" si="12"/>
        <v>4.2720000055851415E-3</v>
      </c>
      <c r="I96">
        <f t="shared" si="18"/>
        <v>4.2720000055851415E-3</v>
      </c>
      <c r="O96">
        <f t="shared" ca="1" si="16"/>
        <v>-5.6807028504683582E-3</v>
      </c>
      <c r="Q96" s="2">
        <f t="shared" si="17"/>
        <v>24897.873</v>
      </c>
    </row>
    <row r="97" spans="1:17" x14ac:dyDescent="0.2">
      <c r="A97" s="6" t="s">
        <v>31</v>
      </c>
      <c r="B97" s="3"/>
      <c r="C97" s="9">
        <v>40152.362000000001</v>
      </c>
      <c r="D97" s="9"/>
      <c r="E97">
        <f t="shared" si="14"/>
        <v>-1200.004826892188</v>
      </c>
      <c r="F97">
        <f t="shared" si="15"/>
        <v>-1200</v>
      </c>
      <c r="G97">
        <f t="shared" si="12"/>
        <v>-1.7799999994167592E-2</v>
      </c>
      <c r="I97">
        <f t="shared" si="18"/>
        <v>-1.7799999994167592E-2</v>
      </c>
      <c r="O97">
        <f t="shared" ca="1" si="16"/>
        <v>-5.625130688389407E-3</v>
      </c>
      <c r="Q97" s="2">
        <f t="shared" si="17"/>
        <v>25133.862000000001</v>
      </c>
    </row>
    <row r="98" spans="1:17" x14ac:dyDescent="0.2">
      <c r="A98" s="6" t="s">
        <v>33</v>
      </c>
      <c r="B98" s="3"/>
      <c r="C98" s="9">
        <v>40152.402999999998</v>
      </c>
      <c r="D98" s="9"/>
      <c r="E98">
        <f t="shared" si="14"/>
        <v>-1199.9937087697303</v>
      </c>
      <c r="F98">
        <f t="shared" si="15"/>
        <v>-1200</v>
      </c>
      <c r="G98">
        <f t="shared" si="12"/>
        <v>2.3200000003271271E-2</v>
      </c>
      <c r="I98">
        <f t="shared" si="18"/>
        <v>2.3200000003271271E-2</v>
      </c>
      <c r="O98">
        <f t="shared" ca="1" si="16"/>
        <v>-5.625130688389407E-3</v>
      </c>
      <c r="Q98" s="2">
        <f t="shared" si="17"/>
        <v>25133.902999999998</v>
      </c>
    </row>
    <row r="99" spans="1:17" x14ac:dyDescent="0.2">
      <c r="A99" s="6" t="s">
        <v>63</v>
      </c>
      <c r="B99" s="3" t="s">
        <v>59</v>
      </c>
      <c r="C99" s="9">
        <v>40176.336000000003</v>
      </c>
      <c r="D99" s="9"/>
      <c r="E99">
        <f t="shared" si="14"/>
        <v>-1193.5037081650119</v>
      </c>
      <c r="F99">
        <f t="shared" si="15"/>
        <v>-1193.5</v>
      </c>
      <c r="G99">
        <f t="shared" si="12"/>
        <v>-1.3674499990884215E-2</v>
      </c>
      <c r="I99">
        <f t="shared" si="18"/>
        <v>-1.3674499990884215E-2</v>
      </c>
      <c r="O99">
        <f t="shared" ca="1" si="16"/>
        <v>-5.6194866406782638E-3</v>
      </c>
      <c r="Q99" s="2">
        <f t="shared" si="17"/>
        <v>25157.836000000003</v>
      </c>
    </row>
    <row r="100" spans="1:17" x14ac:dyDescent="0.2">
      <c r="A100" s="6" t="s">
        <v>63</v>
      </c>
      <c r="B100" s="3" t="s">
        <v>59</v>
      </c>
      <c r="C100" s="9">
        <v>40202.173999999999</v>
      </c>
      <c r="D100" s="9"/>
      <c r="E100">
        <f t="shared" si="14"/>
        <v>-1186.4971216265644</v>
      </c>
      <c r="F100">
        <f t="shared" si="15"/>
        <v>-1186.5</v>
      </c>
      <c r="G100">
        <f t="shared" si="12"/>
        <v>1.0614500002702698E-2</v>
      </c>
      <c r="I100">
        <f t="shared" si="18"/>
        <v>1.0614500002702698E-2</v>
      </c>
      <c r="O100">
        <f t="shared" ca="1" si="16"/>
        <v>-5.6134084354508788E-3</v>
      </c>
      <c r="Q100" s="2">
        <f t="shared" si="17"/>
        <v>25183.673999999999</v>
      </c>
    </row>
    <row r="101" spans="1:17" x14ac:dyDescent="0.2">
      <c r="A101" s="6" t="s">
        <v>63</v>
      </c>
      <c r="B101" s="3" t="s">
        <v>61</v>
      </c>
      <c r="C101" s="9">
        <v>40237.195</v>
      </c>
      <c r="D101" s="9"/>
      <c r="E101">
        <f t="shared" si="14"/>
        <v>-1177.000346831185</v>
      </c>
      <c r="F101">
        <f t="shared" si="15"/>
        <v>-1177</v>
      </c>
      <c r="G101">
        <f t="shared" si="12"/>
        <v>-1.2789999964297749E-3</v>
      </c>
      <c r="I101">
        <f t="shared" si="18"/>
        <v>-1.2789999964297749E-3</v>
      </c>
      <c r="O101">
        <f t="shared" ca="1" si="16"/>
        <v>-5.605159442642285E-3</v>
      </c>
      <c r="Q101" s="2">
        <f t="shared" si="17"/>
        <v>25218.695</v>
      </c>
    </row>
    <row r="102" spans="1:17" x14ac:dyDescent="0.2">
      <c r="A102" s="7" t="s">
        <v>64</v>
      </c>
      <c r="B102" s="5"/>
      <c r="C102" s="9">
        <v>40871.476000000002</v>
      </c>
      <c r="D102" s="10"/>
      <c r="E102">
        <f t="shared" si="14"/>
        <v>-1005.0000094910786</v>
      </c>
      <c r="F102">
        <f t="shared" si="15"/>
        <v>-1005</v>
      </c>
      <c r="G102">
        <f t="shared" si="12"/>
        <v>-3.4999997296836227E-5</v>
      </c>
      <c r="I102">
        <f t="shared" si="18"/>
        <v>-3.4999997296836227E-5</v>
      </c>
      <c r="O102">
        <f t="shared" ca="1" si="16"/>
        <v>-5.4558092570551062E-3</v>
      </c>
      <c r="Q102" s="2">
        <f t="shared" si="17"/>
        <v>25852.976000000002</v>
      </c>
    </row>
    <row r="103" spans="1:17" x14ac:dyDescent="0.2">
      <c r="A103" s="6" t="s">
        <v>35</v>
      </c>
      <c r="B103" s="3"/>
      <c r="C103" s="9">
        <v>40956.300999999999</v>
      </c>
      <c r="D103" s="9"/>
      <c r="E103">
        <f t="shared" si="14"/>
        <v>-981.99769881982411</v>
      </c>
      <c r="F103">
        <f t="shared" si="15"/>
        <v>-982</v>
      </c>
      <c r="G103">
        <f t="shared" si="12"/>
        <v>8.4860000060871243E-3</v>
      </c>
      <c r="I103">
        <f t="shared" si="18"/>
        <v>8.4860000060871243E-3</v>
      </c>
      <c r="O103">
        <f t="shared" ca="1" si="16"/>
        <v>-5.4358380113079833E-3</v>
      </c>
      <c r="Q103" s="2">
        <f t="shared" si="17"/>
        <v>25937.800999999999</v>
      </c>
    </row>
    <row r="104" spans="1:17" x14ac:dyDescent="0.2">
      <c r="A104" s="6" t="s">
        <v>34</v>
      </c>
      <c r="B104" s="3"/>
      <c r="C104" s="9">
        <v>40956.300999999999</v>
      </c>
      <c r="D104" s="9"/>
      <c r="E104">
        <f t="shared" si="14"/>
        <v>-981.99769881982411</v>
      </c>
      <c r="F104">
        <f t="shared" si="15"/>
        <v>-982</v>
      </c>
      <c r="G104">
        <f t="shared" ref="G104:G135" si="19">+C104-(C$7+F104*C$8)</f>
        <v>8.4860000060871243E-3</v>
      </c>
      <c r="I104">
        <f t="shared" si="18"/>
        <v>8.4860000060871243E-3</v>
      </c>
      <c r="O104">
        <f t="shared" ca="1" si="16"/>
        <v>-5.4358380113079833E-3</v>
      </c>
      <c r="Q104" s="2">
        <f t="shared" si="17"/>
        <v>25937.800999999999</v>
      </c>
    </row>
    <row r="105" spans="1:17" x14ac:dyDescent="0.2">
      <c r="A105" s="6" t="s">
        <v>35</v>
      </c>
      <c r="B105" s="3"/>
      <c r="C105" s="9">
        <v>40967.366000000002</v>
      </c>
      <c r="D105" s="9"/>
      <c r="E105">
        <f t="shared" si="14"/>
        <v>-978.99716162468712</v>
      </c>
      <c r="F105">
        <f t="shared" si="15"/>
        <v>-979</v>
      </c>
      <c r="G105">
        <f t="shared" si="19"/>
        <v>1.0467000007338356E-2</v>
      </c>
      <c r="I105">
        <f t="shared" si="18"/>
        <v>1.0467000007338356E-2</v>
      </c>
      <c r="O105">
        <f t="shared" ca="1" si="16"/>
        <v>-5.4332330662105327E-3</v>
      </c>
      <c r="Q105" s="2">
        <f t="shared" si="17"/>
        <v>25948.866000000002</v>
      </c>
    </row>
    <row r="106" spans="1:17" x14ac:dyDescent="0.2">
      <c r="A106" s="6" t="s">
        <v>34</v>
      </c>
      <c r="B106" s="3"/>
      <c r="C106" s="9">
        <v>40967.366000000002</v>
      </c>
      <c r="D106" s="9"/>
      <c r="E106">
        <f t="shared" si="14"/>
        <v>-978.99716162468712</v>
      </c>
      <c r="F106">
        <f t="shared" si="15"/>
        <v>-979</v>
      </c>
      <c r="G106">
        <f t="shared" si="19"/>
        <v>1.0467000007338356E-2</v>
      </c>
      <c r="I106">
        <f t="shared" si="18"/>
        <v>1.0467000007338356E-2</v>
      </c>
      <c r="O106">
        <f t="shared" ca="1" si="16"/>
        <v>-5.4332330662105327E-3</v>
      </c>
      <c r="Q106" s="2">
        <f t="shared" si="17"/>
        <v>25948.866000000002</v>
      </c>
    </row>
    <row r="107" spans="1:17" x14ac:dyDescent="0.2">
      <c r="A107" s="6" t="s">
        <v>36</v>
      </c>
      <c r="B107" s="3"/>
      <c r="C107" s="9">
        <v>41273.444000000003</v>
      </c>
      <c r="D107" s="9"/>
      <c r="E107">
        <f t="shared" si="14"/>
        <v>-895.99685221547395</v>
      </c>
      <c r="F107">
        <f t="shared" si="15"/>
        <v>-896</v>
      </c>
      <c r="G107">
        <f t="shared" si="19"/>
        <v>1.16080000079819E-2</v>
      </c>
      <c r="I107">
        <f t="shared" si="18"/>
        <v>1.16080000079819E-2</v>
      </c>
      <c r="O107">
        <f t="shared" ca="1" si="16"/>
        <v>-5.3611629185143939E-3</v>
      </c>
      <c r="Q107" s="2">
        <f t="shared" si="17"/>
        <v>26254.944000000003</v>
      </c>
    </row>
    <row r="108" spans="1:17" x14ac:dyDescent="0.2">
      <c r="A108" s="6" t="s">
        <v>36</v>
      </c>
      <c r="B108" s="3"/>
      <c r="C108" s="9">
        <v>41273.455999999998</v>
      </c>
      <c r="D108" s="9"/>
      <c r="E108">
        <f t="shared" si="14"/>
        <v>-895.99359813085334</v>
      </c>
      <c r="F108">
        <f t="shared" si="15"/>
        <v>-896</v>
      </c>
      <c r="G108">
        <f t="shared" si="19"/>
        <v>2.3608000003150664E-2</v>
      </c>
      <c r="I108">
        <f t="shared" si="18"/>
        <v>2.3608000003150664E-2</v>
      </c>
      <c r="O108">
        <f t="shared" ca="1" si="16"/>
        <v>-5.3611629185143939E-3</v>
      </c>
      <c r="Q108" s="2">
        <f t="shared" si="17"/>
        <v>26254.955999999998</v>
      </c>
    </row>
    <row r="109" spans="1:17" x14ac:dyDescent="0.2">
      <c r="A109" s="6" t="s">
        <v>37</v>
      </c>
      <c r="B109" s="3"/>
      <c r="C109" s="9">
        <v>41332.44</v>
      </c>
      <c r="D109" s="9"/>
      <c r="E109">
        <f t="shared" si="14"/>
        <v>-879.99868751920087</v>
      </c>
      <c r="F109">
        <f t="shared" si="15"/>
        <v>-880</v>
      </c>
      <c r="G109">
        <f t="shared" si="19"/>
        <v>4.8400000086985528E-3</v>
      </c>
      <c r="I109">
        <f t="shared" si="18"/>
        <v>4.8400000086985528E-3</v>
      </c>
      <c r="O109">
        <f t="shared" ca="1" si="16"/>
        <v>-5.347269877994657E-3</v>
      </c>
      <c r="Q109" s="2">
        <f t="shared" si="17"/>
        <v>26313.940000000002</v>
      </c>
    </row>
    <row r="110" spans="1:17" x14ac:dyDescent="0.2">
      <c r="A110" s="7" t="s">
        <v>65</v>
      </c>
      <c r="B110" s="5"/>
      <c r="C110" s="9">
        <v>41332.44</v>
      </c>
      <c r="D110" s="10"/>
      <c r="E110">
        <f t="shared" si="14"/>
        <v>-879.99868751920087</v>
      </c>
      <c r="F110">
        <f t="shared" si="15"/>
        <v>-880</v>
      </c>
      <c r="G110">
        <f t="shared" si="19"/>
        <v>4.8400000086985528E-3</v>
      </c>
      <c r="I110">
        <f t="shared" si="18"/>
        <v>4.8400000086985528E-3</v>
      </c>
      <c r="O110">
        <f t="shared" ca="1" si="16"/>
        <v>-5.347269877994657E-3</v>
      </c>
      <c r="Q110" s="2">
        <f t="shared" si="17"/>
        <v>26313.940000000002</v>
      </c>
    </row>
    <row r="111" spans="1:17" x14ac:dyDescent="0.2">
      <c r="A111" s="6" t="s">
        <v>33</v>
      </c>
      <c r="B111" s="3"/>
      <c r="C111" s="9">
        <v>41959.341999999997</v>
      </c>
      <c r="D111" s="9"/>
      <c r="E111">
        <f t="shared" si="14"/>
        <v>-709.99934104786394</v>
      </c>
      <c r="F111">
        <f t="shared" si="15"/>
        <v>-710</v>
      </c>
      <c r="G111">
        <f t="shared" si="19"/>
        <v>2.4300000004586764E-3</v>
      </c>
      <c r="I111">
        <f t="shared" si="18"/>
        <v>2.4300000004586764E-3</v>
      </c>
      <c r="O111">
        <f t="shared" ca="1" si="16"/>
        <v>-5.199656322472445E-3</v>
      </c>
      <c r="Q111" s="2">
        <f t="shared" si="17"/>
        <v>26940.841999999997</v>
      </c>
    </row>
    <row r="112" spans="1:17" x14ac:dyDescent="0.2">
      <c r="A112" s="6" t="s">
        <v>38</v>
      </c>
      <c r="B112" s="3"/>
      <c r="C112" s="9">
        <v>42324.4202</v>
      </c>
      <c r="D112" s="9"/>
      <c r="E112">
        <f t="shared" si="14"/>
        <v>-610.99972801275931</v>
      </c>
      <c r="F112">
        <f t="shared" si="15"/>
        <v>-611</v>
      </c>
      <c r="G112">
        <f t="shared" si="19"/>
        <v>1.0030000048573129E-3</v>
      </c>
      <c r="J112">
        <f>+G112</f>
        <v>1.0030000048573129E-3</v>
      </c>
      <c r="O112">
        <f t="shared" ca="1" si="16"/>
        <v>-5.1136931342565693E-3</v>
      </c>
      <c r="Q112" s="2">
        <f t="shared" si="17"/>
        <v>27305.9202</v>
      </c>
    </row>
    <row r="113" spans="1:17" x14ac:dyDescent="0.2">
      <c r="A113" s="6" t="s">
        <v>39</v>
      </c>
      <c r="B113" s="3"/>
      <c r="C113" s="9">
        <v>42630.495300000002</v>
      </c>
      <c r="D113" s="9"/>
      <c r="E113">
        <f t="shared" si="14"/>
        <v>-528.00020500732967</v>
      </c>
      <c r="F113">
        <f t="shared" si="15"/>
        <v>-528</v>
      </c>
      <c r="G113">
        <f t="shared" si="19"/>
        <v>-7.5599999399855733E-4</v>
      </c>
      <c r="J113">
        <f>+G113</f>
        <v>-7.5599999399855733E-4</v>
      </c>
      <c r="O113">
        <f t="shared" ca="1" si="16"/>
        <v>-5.0416229865604305E-3</v>
      </c>
      <c r="Q113" s="2">
        <f t="shared" si="17"/>
        <v>27611.995300000002</v>
      </c>
    </row>
    <row r="114" spans="1:17" x14ac:dyDescent="0.2">
      <c r="A114" s="6" t="s">
        <v>63</v>
      </c>
      <c r="B114" s="3" t="s">
        <v>61</v>
      </c>
      <c r="C114" s="9">
        <v>42630.495300000002</v>
      </c>
      <c r="D114" s="9"/>
      <c r="E114">
        <f t="shared" si="14"/>
        <v>-528.00020500732967</v>
      </c>
      <c r="F114">
        <f t="shared" si="15"/>
        <v>-528</v>
      </c>
      <c r="G114">
        <f t="shared" si="19"/>
        <v>-7.5599999399855733E-4</v>
      </c>
      <c r="J114">
        <f>+G114</f>
        <v>-7.5599999399855733E-4</v>
      </c>
      <c r="O114">
        <f t="shared" ca="1" si="16"/>
        <v>-5.0416229865604305E-3</v>
      </c>
      <c r="Q114" s="2">
        <f t="shared" si="17"/>
        <v>27611.995300000002</v>
      </c>
    </row>
    <row r="115" spans="1:17" x14ac:dyDescent="0.2">
      <c r="A115" s="33" t="s">
        <v>387</v>
      </c>
      <c r="B115" s="34" t="s">
        <v>61</v>
      </c>
      <c r="C115" s="31">
        <v>42641.553999999996</v>
      </c>
      <c r="D115" s="9"/>
      <c r="E115" s="6">
        <f t="shared" si="14"/>
        <v>-525.00137620662144</v>
      </c>
      <c r="F115">
        <f t="shared" si="15"/>
        <v>-525</v>
      </c>
      <c r="G115">
        <f t="shared" si="19"/>
        <v>-5.0750000009429641E-3</v>
      </c>
      <c r="I115">
        <f t="shared" ref="I115:I120" si="20">+G115</f>
        <v>-5.0750000009429641E-3</v>
      </c>
      <c r="O115">
        <f t="shared" ca="1" si="16"/>
        <v>-5.0390180414629799E-3</v>
      </c>
      <c r="Q115" s="2">
        <f t="shared" si="17"/>
        <v>27623.053999999996</v>
      </c>
    </row>
    <row r="116" spans="1:17" x14ac:dyDescent="0.2">
      <c r="A116" s="6" t="s">
        <v>40</v>
      </c>
      <c r="B116" s="3"/>
      <c r="C116" s="9">
        <v>42722.682000000001</v>
      </c>
      <c r="D116" s="9"/>
      <c r="E116">
        <f t="shared" si="14"/>
        <v>-503.00159477263736</v>
      </c>
      <c r="F116">
        <f t="shared" si="15"/>
        <v>-503</v>
      </c>
      <c r="G116">
        <f t="shared" si="19"/>
        <v>-5.880999997316394E-3</v>
      </c>
      <c r="I116">
        <f t="shared" si="20"/>
        <v>-5.880999997316394E-3</v>
      </c>
      <c r="O116">
        <f t="shared" ca="1" si="16"/>
        <v>-5.0199151107483408E-3</v>
      </c>
      <c r="Q116" s="2">
        <f t="shared" si="17"/>
        <v>27704.182000000001</v>
      </c>
    </row>
    <row r="117" spans="1:17" x14ac:dyDescent="0.2">
      <c r="A117" s="6" t="s">
        <v>63</v>
      </c>
      <c r="B117" s="3" t="s">
        <v>61</v>
      </c>
      <c r="C117" s="9">
        <v>42722.682000000001</v>
      </c>
      <c r="D117" s="9"/>
      <c r="E117">
        <f t="shared" ref="E117:E148" si="21">+(C117-C$7)/C$8</f>
        <v>-503.00159477263736</v>
      </c>
      <c r="F117">
        <f t="shared" ref="F117:F148" si="22">ROUND(2*E117,0)/2</f>
        <v>-503</v>
      </c>
      <c r="G117">
        <f t="shared" si="19"/>
        <v>-5.880999997316394E-3</v>
      </c>
      <c r="I117">
        <f t="shared" si="20"/>
        <v>-5.880999997316394E-3</v>
      </c>
      <c r="O117">
        <f t="shared" ref="O117:O148" ca="1" si="23">+C$11+C$12*$F117</f>
        <v>-5.0199151107483408E-3</v>
      </c>
      <c r="Q117" s="2">
        <f t="shared" ref="Q117:Q148" si="24">+C117-15018.5</f>
        <v>27704.182000000001</v>
      </c>
    </row>
    <row r="118" spans="1:17" x14ac:dyDescent="0.2">
      <c r="A118" s="6" t="s">
        <v>41</v>
      </c>
      <c r="B118" s="3"/>
      <c r="C118" s="9">
        <v>42774.307999999997</v>
      </c>
      <c r="D118" s="9"/>
      <c r="E118">
        <f t="shared" si="21"/>
        <v>-489.00198038166599</v>
      </c>
      <c r="F118">
        <f t="shared" si="22"/>
        <v>-489</v>
      </c>
      <c r="G118">
        <f t="shared" si="19"/>
        <v>-7.3029999985010363E-3</v>
      </c>
      <c r="I118">
        <f t="shared" si="20"/>
        <v>-7.3029999985010363E-3</v>
      </c>
      <c r="O118">
        <f t="shared" ca="1" si="23"/>
        <v>-5.0077587002935707E-3</v>
      </c>
      <c r="Q118" s="2">
        <f t="shared" si="24"/>
        <v>27755.807999999997</v>
      </c>
    </row>
    <row r="119" spans="1:17" x14ac:dyDescent="0.2">
      <c r="A119" s="6" t="s">
        <v>63</v>
      </c>
      <c r="B119" s="3" t="s">
        <v>61</v>
      </c>
      <c r="C119" s="9">
        <v>42774.307999999997</v>
      </c>
      <c r="D119" s="9"/>
      <c r="E119">
        <f t="shared" si="21"/>
        <v>-489.00198038166599</v>
      </c>
      <c r="F119">
        <f t="shared" si="22"/>
        <v>-489</v>
      </c>
      <c r="G119">
        <f t="shared" si="19"/>
        <v>-7.3029999985010363E-3</v>
      </c>
      <c r="I119">
        <f t="shared" si="20"/>
        <v>-7.3029999985010363E-3</v>
      </c>
      <c r="O119">
        <f t="shared" ca="1" si="23"/>
        <v>-5.0077587002935707E-3</v>
      </c>
      <c r="Q119" s="2">
        <f t="shared" si="24"/>
        <v>27755.807999999997</v>
      </c>
    </row>
    <row r="120" spans="1:17" x14ac:dyDescent="0.2">
      <c r="A120" s="6" t="s">
        <v>42</v>
      </c>
      <c r="B120" s="3"/>
      <c r="C120" s="9">
        <v>43150.464</v>
      </c>
      <c r="D120" s="9"/>
      <c r="E120">
        <f t="shared" si="21"/>
        <v>-386.99835912782851</v>
      </c>
      <c r="F120">
        <f t="shared" si="22"/>
        <v>-387</v>
      </c>
      <c r="G120">
        <f t="shared" si="19"/>
        <v>6.0510000039357692E-3</v>
      </c>
      <c r="I120">
        <f t="shared" si="20"/>
        <v>6.0510000039357692E-3</v>
      </c>
      <c r="O120">
        <f t="shared" ca="1" si="23"/>
        <v>-4.9191905669802435E-3</v>
      </c>
      <c r="Q120" s="2">
        <f t="shared" si="24"/>
        <v>28131.964</v>
      </c>
    </row>
    <row r="121" spans="1:17" x14ac:dyDescent="0.2">
      <c r="A121" s="6" t="s">
        <v>43</v>
      </c>
      <c r="B121" s="3"/>
      <c r="C121" s="9">
        <v>43386.469599999997</v>
      </c>
      <c r="D121" s="9"/>
      <c r="E121">
        <f t="shared" si="21"/>
        <v>-322.99984299041699</v>
      </c>
      <c r="F121">
        <f t="shared" si="22"/>
        <v>-323</v>
      </c>
      <c r="G121">
        <f t="shared" si="19"/>
        <v>5.7899999956134707E-4</v>
      </c>
      <c r="J121">
        <f>+G121</f>
        <v>5.7899999956134707E-4</v>
      </c>
      <c r="O121">
        <f t="shared" ca="1" si="23"/>
        <v>-4.8636184049012932E-3</v>
      </c>
      <c r="Q121" s="2">
        <f t="shared" si="24"/>
        <v>28367.969599999997</v>
      </c>
    </row>
    <row r="122" spans="1:17" x14ac:dyDescent="0.2">
      <c r="A122" s="6" t="s">
        <v>42</v>
      </c>
      <c r="B122" s="3"/>
      <c r="C122" s="9">
        <v>43777.349000000002</v>
      </c>
      <c r="D122" s="9"/>
      <c r="E122">
        <f t="shared" si="21"/>
        <v>-217.00362260970391</v>
      </c>
      <c r="F122">
        <f t="shared" si="22"/>
        <v>-217</v>
      </c>
      <c r="G122">
        <f t="shared" si="19"/>
        <v>-1.3358999996853527E-2</v>
      </c>
      <c r="I122">
        <f t="shared" ref="I122:I128" si="25">+G122</f>
        <v>-1.3358999996853527E-2</v>
      </c>
      <c r="O122">
        <f t="shared" ca="1" si="23"/>
        <v>-4.7715770114580324E-3</v>
      </c>
      <c r="Q122" s="2">
        <f t="shared" si="24"/>
        <v>28758.849000000002</v>
      </c>
    </row>
    <row r="123" spans="1:17" x14ac:dyDescent="0.2">
      <c r="A123" s="6" t="s">
        <v>44</v>
      </c>
      <c r="B123" s="3"/>
      <c r="C123" s="9">
        <v>43788.402999999998</v>
      </c>
      <c r="D123" s="9"/>
      <c r="E123">
        <f t="shared" si="21"/>
        <v>-214.00606832547197</v>
      </c>
      <c r="F123">
        <f t="shared" si="22"/>
        <v>-214</v>
      </c>
      <c r="G123">
        <f t="shared" si="19"/>
        <v>-2.2378000001481269E-2</v>
      </c>
      <c r="I123">
        <f t="shared" si="25"/>
        <v>-2.2378000001481269E-2</v>
      </c>
      <c r="O123">
        <f t="shared" ca="1" si="23"/>
        <v>-4.7689720663605818E-3</v>
      </c>
      <c r="Q123" s="2">
        <f t="shared" si="24"/>
        <v>28769.902999999998</v>
      </c>
    </row>
    <row r="124" spans="1:17" x14ac:dyDescent="0.2">
      <c r="A124" s="6" t="s">
        <v>63</v>
      </c>
      <c r="B124" s="3" t="s">
        <v>61</v>
      </c>
      <c r="C124" s="9">
        <v>43788.402999999998</v>
      </c>
      <c r="D124" s="9"/>
      <c r="E124">
        <f t="shared" si="21"/>
        <v>-214.00606832547197</v>
      </c>
      <c r="F124">
        <f t="shared" si="22"/>
        <v>-214</v>
      </c>
      <c r="G124">
        <f t="shared" si="19"/>
        <v>-2.2378000001481269E-2</v>
      </c>
      <c r="I124">
        <f t="shared" si="25"/>
        <v>-2.2378000001481269E-2</v>
      </c>
      <c r="O124">
        <f t="shared" ca="1" si="23"/>
        <v>-4.7689720663605818E-3</v>
      </c>
      <c r="Q124" s="2">
        <f t="shared" si="24"/>
        <v>28769.902999999998</v>
      </c>
    </row>
    <row r="125" spans="1:17" x14ac:dyDescent="0.2">
      <c r="A125" s="6" t="s">
        <v>45</v>
      </c>
      <c r="B125" s="3"/>
      <c r="C125" s="9">
        <v>43836.356</v>
      </c>
      <c r="D125" s="9"/>
      <c r="E125">
        <f t="shared" si="21"/>
        <v>-201.00247500252786</v>
      </c>
      <c r="F125">
        <f t="shared" si="22"/>
        <v>-201</v>
      </c>
      <c r="G125">
        <f t="shared" si="19"/>
        <v>-9.1269999975338578E-3</v>
      </c>
      <c r="I125">
        <f t="shared" si="25"/>
        <v>-9.1269999975338578E-3</v>
      </c>
      <c r="O125">
        <f t="shared" ca="1" si="23"/>
        <v>-4.7576839709382946E-3</v>
      </c>
      <c r="Q125" s="2">
        <f t="shared" si="24"/>
        <v>28817.856</v>
      </c>
    </row>
    <row r="126" spans="1:17" x14ac:dyDescent="0.2">
      <c r="A126" s="6" t="s">
        <v>63</v>
      </c>
      <c r="B126" s="3" t="s">
        <v>61</v>
      </c>
      <c r="C126" s="9">
        <v>43836.356</v>
      </c>
      <c r="D126" s="9"/>
      <c r="E126">
        <f t="shared" si="21"/>
        <v>-201.00247500252786</v>
      </c>
      <c r="F126">
        <f t="shared" si="22"/>
        <v>-201</v>
      </c>
      <c r="G126">
        <f t="shared" si="19"/>
        <v>-9.1269999975338578E-3</v>
      </c>
      <c r="I126">
        <f t="shared" si="25"/>
        <v>-9.1269999975338578E-3</v>
      </c>
      <c r="O126">
        <f t="shared" ca="1" si="23"/>
        <v>-4.7576839709382946E-3</v>
      </c>
      <c r="Q126" s="2">
        <f t="shared" si="24"/>
        <v>28817.856</v>
      </c>
    </row>
    <row r="127" spans="1:17" x14ac:dyDescent="0.2">
      <c r="A127" s="6" t="s">
        <v>46</v>
      </c>
      <c r="B127" s="3" t="s">
        <v>59</v>
      </c>
      <c r="C127" s="9">
        <v>44140.571000000004</v>
      </c>
      <c r="D127" s="9"/>
      <c r="E127">
        <f t="shared" si="21"/>
        <v>-118.5073622308684</v>
      </c>
      <c r="F127">
        <f t="shared" si="22"/>
        <v>-118.5</v>
      </c>
      <c r="G127">
        <f t="shared" si="19"/>
        <v>-2.7149499990628101E-2</v>
      </c>
      <c r="I127">
        <f t="shared" si="25"/>
        <v>-2.7149499990628101E-2</v>
      </c>
      <c r="O127">
        <f t="shared" ca="1" si="23"/>
        <v>-4.6860479807583977E-3</v>
      </c>
      <c r="Q127" s="2">
        <f t="shared" si="24"/>
        <v>29122.071000000004</v>
      </c>
    </row>
    <row r="128" spans="1:17" x14ac:dyDescent="0.2">
      <c r="A128" s="6" t="s">
        <v>46</v>
      </c>
      <c r="B128" s="3" t="s">
        <v>59</v>
      </c>
      <c r="C128" s="9">
        <v>44166.398000000001</v>
      </c>
      <c r="D128" s="9"/>
      <c r="E128">
        <f t="shared" si="21"/>
        <v>-111.503758603324</v>
      </c>
      <c r="F128">
        <f t="shared" si="22"/>
        <v>-111.5</v>
      </c>
      <c r="G128">
        <f t="shared" si="19"/>
        <v>-1.3860499995644204E-2</v>
      </c>
      <c r="I128">
        <f t="shared" si="25"/>
        <v>-1.3860499995644204E-2</v>
      </c>
      <c r="O128">
        <f t="shared" ca="1" si="23"/>
        <v>-4.6799697755310126E-3</v>
      </c>
      <c r="Q128" s="2">
        <f t="shared" si="24"/>
        <v>29147.898000000001</v>
      </c>
    </row>
    <row r="129" spans="1:17" x14ac:dyDescent="0.2">
      <c r="A129" s="6" t="s">
        <v>46</v>
      </c>
      <c r="B129" s="3"/>
      <c r="C129" s="9">
        <v>44179.3</v>
      </c>
      <c r="D129" s="9"/>
      <c r="E129">
        <f t="shared" si="21"/>
        <v>-108.00507528731364</v>
      </c>
      <c r="F129">
        <f t="shared" si="22"/>
        <v>-108</v>
      </c>
      <c r="G129">
        <f t="shared" si="19"/>
        <v>-1.8715999991400167E-2</v>
      </c>
      <c r="O129">
        <f t="shared" ca="1" si="23"/>
        <v>-4.6769306729173201E-3</v>
      </c>
      <c r="Q129" s="2">
        <f t="shared" si="24"/>
        <v>29160.800000000003</v>
      </c>
    </row>
    <row r="130" spans="1:17" x14ac:dyDescent="0.2">
      <c r="A130" s="33" t="s">
        <v>429</v>
      </c>
      <c r="B130" s="34" t="s">
        <v>61</v>
      </c>
      <c r="C130" s="31">
        <v>44485.383000000002</v>
      </c>
      <c r="D130" s="9"/>
      <c r="E130" s="6">
        <f t="shared" si="21"/>
        <v>-25.003410009508727</v>
      </c>
      <c r="F130">
        <f t="shared" si="22"/>
        <v>-25</v>
      </c>
      <c r="G130">
        <f t="shared" si="19"/>
        <v>-1.2574999993375968E-2</v>
      </c>
      <c r="I130">
        <f>+G130</f>
        <v>-1.2574999993375968E-2</v>
      </c>
      <c r="O130">
        <f t="shared" ca="1" si="23"/>
        <v>-4.6048605252211813E-3</v>
      </c>
      <c r="Q130" s="2">
        <f t="shared" si="24"/>
        <v>29466.883000000002</v>
      </c>
    </row>
    <row r="131" spans="1:17" x14ac:dyDescent="0.2">
      <c r="A131" s="6" t="s">
        <v>47</v>
      </c>
      <c r="B131" s="3"/>
      <c r="C131" s="9">
        <v>44485.392999999996</v>
      </c>
      <c r="D131" s="9"/>
      <c r="E131">
        <f t="shared" si="21"/>
        <v>-25.000698272325206</v>
      </c>
      <c r="F131">
        <f t="shared" si="22"/>
        <v>-25</v>
      </c>
      <c r="G131">
        <f t="shared" si="19"/>
        <v>-2.5749999986146577E-3</v>
      </c>
      <c r="I131">
        <f>+G131</f>
        <v>-2.5749999986146577E-3</v>
      </c>
      <c r="O131">
        <f t="shared" ca="1" si="23"/>
        <v>-4.6048605252211813E-3</v>
      </c>
      <c r="Q131" s="2">
        <f t="shared" si="24"/>
        <v>29466.892999999996</v>
      </c>
    </row>
    <row r="132" spans="1:17" x14ac:dyDescent="0.2">
      <c r="A132" s="6" t="s">
        <v>63</v>
      </c>
      <c r="B132" s="3" t="s">
        <v>61</v>
      </c>
      <c r="C132" s="9">
        <v>44485.392999999996</v>
      </c>
      <c r="D132" s="9"/>
      <c r="E132">
        <f t="shared" si="21"/>
        <v>-25.000698272325206</v>
      </c>
      <c r="F132">
        <f t="shared" si="22"/>
        <v>-25</v>
      </c>
      <c r="G132">
        <f t="shared" si="19"/>
        <v>-2.5749999986146577E-3</v>
      </c>
      <c r="I132">
        <f>+G132</f>
        <v>-2.5749999986146577E-3</v>
      </c>
      <c r="O132">
        <f t="shared" ca="1" si="23"/>
        <v>-4.6048605252211813E-3</v>
      </c>
      <c r="Q132" s="2">
        <f t="shared" si="24"/>
        <v>29466.892999999996</v>
      </c>
    </row>
    <row r="133" spans="1:17" x14ac:dyDescent="0.2">
      <c r="A133" s="6" t="s">
        <v>12</v>
      </c>
      <c r="C133" s="9">
        <v>44577.587399999997</v>
      </c>
      <c r="D133" s="9" t="s">
        <v>14</v>
      </c>
      <c r="E133">
        <f t="shared" si="21"/>
        <v>0</v>
      </c>
      <c r="F133">
        <f t="shared" si="22"/>
        <v>0</v>
      </c>
      <c r="G133">
        <f t="shared" si="19"/>
        <v>0</v>
      </c>
      <c r="J133">
        <f>+G133</f>
        <v>0</v>
      </c>
      <c r="O133">
        <f t="shared" ca="1" si="23"/>
        <v>-4.5831526494090917E-3</v>
      </c>
      <c r="Q133" s="2">
        <f t="shared" si="24"/>
        <v>29559.087399999997</v>
      </c>
    </row>
    <row r="134" spans="1:17" x14ac:dyDescent="0.2">
      <c r="A134" s="6" t="s">
        <v>48</v>
      </c>
      <c r="B134" s="3"/>
      <c r="C134" s="9">
        <v>44614.474000000002</v>
      </c>
      <c r="D134" s="9"/>
      <c r="E134">
        <f t="shared" si="21"/>
        <v>10.002676484602965</v>
      </c>
      <c r="F134">
        <f t="shared" si="22"/>
        <v>10</v>
      </c>
      <c r="G134">
        <f t="shared" si="19"/>
        <v>9.8700000016833656E-3</v>
      </c>
      <c r="I134">
        <f>+G134</f>
        <v>9.8700000016833656E-3</v>
      </c>
      <c r="O134">
        <f t="shared" ca="1" si="23"/>
        <v>-4.574469499084256E-3</v>
      </c>
      <c r="Q134" s="2">
        <f t="shared" si="24"/>
        <v>29595.974000000002</v>
      </c>
    </row>
    <row r="135" spans="1:17" x14ac:dyDescent="0.2">
      <c r="A135" s="6" t="s">
        <v>46</v>
      </c>
      <c r="B135" s="3"/>
      <c r="C135" s="9">
        <v>44861.52</v>
      </c>
      <c r="D135" s="9"/>
      <c r="E135">
        <f t="shared" si="21"/>
        <v>76.995058943675346</v>
      </c>
      <c r="F135">
        <f t="shared" si="22"/>
        <v>77</v>
      </c>
      <c r="G135">
        <f t="shared" si="19"/>
        <v>-1.8220999998447951E-2</v>
      </c>
      <c r="I135">
        <f>+G135</f>
        <v>-1.8220999998447951E-2</v>
      </c>
      <c r="O135">
        <f t="shared" ca="1" si="23"/>
        <v>-4.516292391907855E-3</v>
      </c>
      <c r="Q135" s="2">
        <f t="shared" si="24"/>
        <v>29843.019999999997</v>
      </c>
    </row>
    <row r="136" spans="1:17" x14ac:dyDescent="0.2">
      <c r="A136" s="6" t="s">
        <v>48</v>
      </c>
      <c r="B136" s="3"/>
      <c r="C136" s="9">
        <v>44876.289499999999</v>
      </c>
      <c r="D136" s="9"/>
      <c r="E136">
        <f t="shared" si="21"/>
        <v>81.000159178973362</v>
      </c>
      <c r="F136">
        <f t="shared" si="22"/>
        <v>81</v>
      </c>
      <c r="G136">
        <f t="shared" ref="G136:G167" si="26">+C136-(C$7+F136*C$8)</f>
        <v>5.8700000226963311E-4</v>
      </c>
      <c r="J136">
        <f>+G136</f>
        <v>5.8700000226963311E-4</v>
      </c>
      <c r="O136">
        <f t="shared" ca="1" si="23"/>
        <v>-4.5128191317779206E-3</v>
      </c>
      <c r="Q136" s="2">
        <f t="shared" si="24"/>
        <v>29857.789499999999</v>
      </c>
    </row>
    <row r="137" spans="1:17" x14ac:dyDescent="0.2">
      <c r="A137" s="6" t="s">
        <v>48</v>
      </c>
      <c r="B137" s="3" t="s">
        <v>59</v>
      </c>
      <c r="C137" s="9">
        <v>45265.332399999999</v>
      </c>
      <c r="D137" s="9"/>
      <c r="E137">
        <f t="shared" si="21"/>
        <v>186.49836902567083</v>
      </c>
      <c r="F137">
        <f t="shared" si="22"/>
        <v>186.5</v>
      </c>
      <c r="G137">
        <f t="shared" si="26"/>
        <v>-6.0144999952171929E-3</v>
      </c>
      <c r="J137">
        <f>+G137</f>
        <v>-6.0144999952171929E-3</v>
      </c>
      <c r="O137">
        <f t="shared" ca="1" si="23"/>
        <v>-4.4212118958509008E-3</v>
      </c>
      <c r="Q137" s="2">
        <f t="shared" si="24"/>
        <v>30246.832399999999</v>
      </c>
    </row>
    <row r="138" spans="1:17" x14ac:dyDescent="0.2">
      <c r="A138" s="6" t="s">
        <v>49</v>
      </c>
      <c r="B138" s="3"/>
      <c r="C138" s="9">
        <v>45407.31</v>
      </c>
      <c r="D138" s="9"/>
      <c r="E138">
        <f t="shared" si="21"/>
        <v>224.99896276052701</v>
      </c>
      <c r="F138">
        <f t="shared" si="22"/>
        <v>225</v>
      </c>
      <c r="G138">
        <f t="shared" si="26"/>
        <v>-3.8249999997788109E-3</v>
      </c>
      <c r="I138">
        <f t="shared" ref="I138:I147" si="27">+G138</f>
        <v>-3.8249999997788109E-3</v>
      </c>
      <c r="O138">
        <f t="shared" ca="1" si="23"/>
        <v>-4.3877817671002821E-3</v>
      </c>
      <c r="Q138" s="2">
        <f t="shared" si="24"/>
        <v>30388.809999999998</v>
      </c>
    </row>
    <row r="139" spans="1:17" x14ac:dyDescent="0.2">
      <c r="A139" s="6" t="s">
        <v>63</v>
      </c>
      <c r="B139" s="3" t="s">
        <v>61</v>
      </c>
      <c r="C139" s="9">
        <v>45407.31</v>
      </c>
      <c r="D139" s="9"/>
      <c r="E139">
        <f t="shared" si="21"/>
        <v>224.99896276052701</v>
      </c>
      <c r="F139">
        <f t="shared" si="22"/>
        <v>225</v>
      </c>
      <c r="G139">
        <f t="shared" si="26"/>
        <v>-3.8249999997788109E-3</v>
      </c>
      <c r="I139">
        <f t="shared" si="27"/>
        <v>-3.8249999997788109E-3</v>
      </c>
      <c r="O139">
        <f t="shared" ca="1" si="23"/>
        <v>-4.3877817671002821E-3</v>
      </c>
      <c r="Q139" s="2">
        <f t="shared" si="24"/>
        <v>30388.809999999998</v>
      </c>
    </row>
    <row r="140" spans="1:17" x14ac:dyDescent="0.2">
      <c r="A140" s="6" t="s">
        <v>49</v>
      </c>
      <c r="B140" s="3"/>
      <c r="C140" s="9">
        <v>45407.313999999998</v>
      </c>
      <c r="D140" s="9"/>
      <c r="E140">
        <f t="shared" si="21"/>
        <v>225.00004745540122</v>
      </c>
      <c r="F140">
        <f t="shared" si="22"/>
        <v>225</v>
      </c>
      <c r="G140">
        <f t="shared" si="26"/>
        <v>1.7500000103609636E-4</v>
      </c>
      <c r="I140">
        <f t="shared" si="27"/>
        <v>1.7500000103609636E-4</v>
      </c>
      <c r="O140">
        <f t="shared" ca="1" si="23"/>
        <v>-4.3877817671002821E-3</v>
      </c>
      <c r="Q140" s="2">
        <f t="shared" si="24"/>
        <v>30388.813999999998</v>
      </c>
    </row>
    <row r="141" spans="1:17" x14ac:dyDescent="0.2">
      <c r="A141" s="6" t="s">
        <v>50</v>
      </c>
      <c r="B141" s="3"/>
      <c r="C141" s="9">
        <v>45558.5</v>
      </c>
      <c r="D141" s="9"/>
      <c r="E141">
        <f t="shared" si="21"/>
        <v>265.99771725963859</v>
      </c>
      <c r="F141">
        <f t="shared" si="22"/>
        <v>266</v>
      </c>
      <c r="G141">
        <f t="shared" si="26"/>
        <v>-8.4179999976186082E-3</v>
      </c>
      <c r="I141">
        <f t="shared" si="27"/>
        <v>-8.4179999976186082E-3</v>
      </c>
      <c r="O141">
        <f t="shared" ca="1" si="23"/>
        <v>-4.3521808507684546E-3</v>
      </c>
      <c r="Q141" s="2">
        <f t="shared" si="24"/>
        <v>30540</v>
      </c>
    </row>
    <row r="142" spans="1:17" x14ac:dyDescent="0.2">
      <c r="A142" s="6" t="s">
        <v>63</v>
      </c>
      <c r="B142" s="3" t="s">
        <v>61</v>
      </c>
      <c r="C142" s="9">
        <v>45558.5</v>
      </c>
      <c r="D142" s="9"/>
      <c r="E142">
        <f t="shared" si="21"/>
        <v>265.99771725963859</v>
      </c>
      <c r="F142">
        <f t="shared" si="22"/>
        <v>266</v>
      </c>
      <c r="G142">
        <f t="shared" si="26"/>
        <v>-8.4179999976186082E-3</v>
      </c>
      <c r="I142">
        <f t="shared" si="27"/>
        <v>-8.4179999976186082E-3</v>
      </c>
      <c r="O142">
        <f t="shared" ca="1" si="23"/>
        <v>-4.3521808507684546E-3</v>
      </c>
      <c r="Q142" s="2">
        <f t="shared" si="24"/>
        <v>30540</v>
      </c>
    </row>
    <row r="143" spans="1:17" x14ac:dyDescent="0.2">
      <c r="A143" s="6" t="s">
        <v>50</v>
      </c>
      <c r="B143" s="3"/>
      <c r="C143" s="9">
        <v>45558.510999999999</v>
      </c>
      <c r="D143" s="9"/>
      <c r="E143">
        <f t="shared" si="21"/>
        <v>266.00070017054168</v>
      </c>
      <c r="F143">
        <f t="shared" si="22"/>
        <v>266</v>
      </c>
      <c r="G143">
        <f t="shared" si="26"/>
        <v>2.582000000984408E-3</v>
      </c>
      <c r="I143">
        <f t="shared" si="27"/>
        <v>2.582000000984408E-3</v>
      </c>
      <c r="O143">
        <f t="shared" ca="1" si="23"/>
        <v>-4.3521808507684546E-3</v>
      </c>
      <c r="Q143" s="2">
        <f t="shared" si="24"/>
        <v>30540.010999999999</v>
      </c>
    </row>
    <row r="144" spans="1:17" x14ac:dyDescent="0.2">
      <c r="A144" s="6" t="s">
        <v>51</v>
      </c>
      <c r="B144" s="3" t="s">
        <v>59</v>
      </c>
      <c r="C144" s="9">
        <v>46327.381000000001</v>
      </c>
      <c r="D144" s="9"/>
      <c r="E144">
        <f t="shared" si="21"/>
        <v>474.4980371090399</v>
      </c>
      <c r="F144">
        <f t="shared" si="22"/>
        <v>474.5</v>
      </c>
      <c r="G144">
        <f t="shared" si="26"/>
        <v>-7.2384999948553741E-3</v>
      </c>
      <c r="I144">
        <f t="shared" si="27"/>
        <v>-7.2384999948553741E-3</v>
      </c>
      <c r="O144">
        <f t="shared" ca="1" si="23"/>
        <v>-4.1711371664956247E-3</v>
      </c>
      <c r="Q144" s="2">
        <f t="shared" si="24"/>
        <v>31308.881000000001</v>
      </c>
    </row>
    <row r="145" spans="1:17" x14ac:dyDescent="0.2">
      <c r="A145" s="6" t="s">
        <v>52</v>
      </c>
      <c r="B145" s="3"/>
      <c r="C145" s="9">
        <v>46764.360999999997</v>
      </c>
      <c r="D145" s="9"/>
      <c r="E145">
        <f t="shared" si="21"/>
        <v>592.99552861655582</v>
      </c>
      <c r="F145">
        <f t="shared" si="22"/>
        <v>593</v>
      </c>
      <c r="G145">
        <f t="shared" si="26"/>
        <v>-1.6489000001456589E-2</v>
      </c>
      <c r="I145">
        <f t="shared" si="27"/>
        <v>-1.6489000001456589E-2</v>
      </c>
      <c r="O145">
        <f t="shared" ca="1" si="23"/>
        <v>-4.0682418351463186E-3</v>
      </c>
      <c r="Q145" s="2">
        <f t="shared" si="24"/>
        <v>31745.860999999997</v>
      </c>
    </row>
    <row r="146" spans="1:17" x14ac:dyDescent="0.2">
      <c r="A146" s="33" t="s">
        <v>467</v>
      </c>
      <c r="B146" s="34" t="s">
        <v>59</v>
      </c>
      <c r="C146" s="31">
        <v>47142.377</v>
      </c>
      <c r="D146" s="9"/>
      <c r="E146" s="6">
        <f t="shared" si="21"/>
        <v>695.50353298679238</v>
      </c>
      <c r="F146">
        <f t="shared" si="22"/>
        <v>695.5</v>
      </c>
      <c r="G146">
        <f t="shared" si="26"/>
        <v>1.302850000502076E-2</v>
      </c>
      <c r="I146">
        <f t="shared" si="27"/>
        <v>1.302850000502076E-2</v>
      </c>
      <c r="O146">
        <f t="shared" ca="1" si="23"/>
        <v>-3.9792395443167504E-3</v>
      </c>
      <c r="Q146" s="2">
        <f t="shared" si="24"/>
        <v>32123.877</v>
      </c>
    </row>
    <row r="147" spans="1:17" x14ac:dyDescent="0.2">
      <c r="A147" s="33" t="s">
        <v>467</v>
      </c>
      <c r="B147" s="34" t="s">
        <v>59</v>
      </c>
      <c r="C147" s="31">
        <v>47153.411</v>
      </c>
      <c r="D147" s="9"/>
      <c r="E147" s="6">
        <f t="shared" si="21"/>
        <v>698.49566379665532</v>
      </c>
      <c r="F147">
        <f t="shared" si="22"/>
        <v>698.5</v>
      </c>
      <c r="G147">
        <f t="shared" si="26"/>
        <v>-1.5990499996405561E-2</v>
      </c>
      <c r="I147">
        <f t="shared" si="27"/>
        <v>-1.5990499996405561E-2</v>
      </c>
      <c r="O147">
        <f t="shared" ca="1" si="23"/>
        <v>-3.9766345992192998E-3</v>
      </c>
      <c r="Q147" s="2">
        <f t="shared" si="24"/>
        <v>32134.911</v>
      </c>
    </row>
    <row r="148" spans="1:17" x14ac:dyDescent="0.2">
      <c r="A148" s="6" t="s">
        <v>53</v>
      </c>
      <c r="B148" s="3"/>
      <c r="C148" s="9">
        <v>47470.566400000003</v>
      </c>
      <c r="D148" s="9"/>
      <c r="E148">
        <f t="shared" si="21"/>
        <v>784.4998729551146</v>
      </c>
      <c r="F148">
        <f t="shared" si="22"/>
        <v>784.5</v>
      </c>
      <c r="G148">
        <f t="shared" si="26"/>
        <v>-4.6849999489495531E-4</v>
      </c>
      <c r="J148">
        <f>+G148</f>
        <v>-4.6849999489495531E-4</v>
      </c>
      <c r="O148">
        <f t="shared" ca="1" si="23"/>
        <v>-3.9019595064257104E-3</v>
      </c>
      <c r="Q148" s="2">
        <f t="shared" si="24"/>
        <v>32452.066400000003</v>
      </c>
    </row>
    <row r="149" spans="1:17" x14ac:dyDescent="0.2">
      <c r="A149" s="6" t="s">
        <v>54</v>
      </c>
      <c r="B149" s="3"/>
      <c r="C149" s="9">
        <v>47579.328000000001</v>
      </c>
      <c r="D149" s="9"/>
      <c r="E149">
        <f t="shared" ref="E149:E175" si="28">+(C149-C$7)/C$8</f>
        <v>813.99316045647333</v>
      </c>
      <c r="F149">
        <f t="shared" ref="F149:F175" si="29">ROUND(2*E149,0)/2</f>
        <v>814</v>
      </c>
      <c r="G149">
        <f t="shared" si="26"/>
        <v>-2.5221999996574596E-2</v>
      </c>
      <c r="I149">
        <f>+G149</f>
        <v>-2.5221999996574596E-2</v>
      </c>
      <c r="O149">
        <f t="shared" ref="O149:O175" ca="1" si="30">+C$11+C$12*$F149</f>
        <v>-3.8763442129674443E-3</v>
      </c>
      <c r="Q149" s="2">
        <f t="shared" ref="Q149:Q175" si="31">+C149-15018.5</f>
        <v>32560.828000000001</v>
      </c>
    </row>
    <row r="150" spans="1:17" x14ac:dyDescent="0.2">
      <c r="A150" s="6" t="s">
        <v>55</v>
      </c>
      <c r="B150" s="3"/>
      <c r="C150" s="9">
        <v>47778.453999999998</v>
      </c>
      <c r="D150" s="9"/>
      <c r="E150">
        <f t="shared" si="28"/>
        <v>867.99089832531274</v>
      </c>
      <c r="F150">
        <f t="shared" si="29"/>
        <v>868</v>
      </c>
      <c r="G150">
        <f t="shared" si="26"/>
        <v>-3.3563999997568317E-2</v>
      </c>
      <c r="I150">
        <f>+G150</f>
        <v>-3.3563999997568317E-2</v>
      </c>
      <c r="O150">
        <f t="shared" ca="1" si="30"/>
        <v>-3.8294552012133297E-3</v>
      </c>
      <c r="Q150" s="2">
        <f t="shared" si="31"/>
        <v>32759.953999999998</v>
      </c>
    </row>
    <row r="151" spans="1:17" x14ac:dyDescent="0.2">
      <c r="A151" s="33" t="s">
        <v>487</v>
      </c>
      <c r="B151" s="34" t="s">
        <v>61</v>
      </c>
      <c r="C151" s="31">
        <v>47789.5527</v>
      </c>
      <c r="D151" s="9"/>
      <c r="E151" s="6">
        <f t="shared" si="28"/>
        <v>871.00057407476299</v>
      </c>
      <c r="F151">
        <f t="shared" si="29"/>
        <v>871</v>
      </c>
      <c r="G151">
        <f t="shared" si="26"/>
        <v>2.117000003636349E-3</v>
      </c>
      <c r="J151">
        <f>+G151</f>
        <v>2.117000003636349E-3</v>
      </c>
      <c r="O151">
        <f t="shared" ca="1" si="30"/>
        <v>-3.8268502561158791E-3</v>
      </c>
      <c r="Q151" s="2">
        <f t="shared" si="31"/>
        <v>32771.0527</v>
      </c>
    </row>
    <row r="152" spans="1:17" x14ac:dyDescent="0.2">
      <c r="A152" s="33" t="s">
        <v>492</v>
      </c>
      <c r="B152" s="34" t="s">
        <v>61</v>
      </c>
      <c r="C152" s="31">
        <v>47863.275999999998</v>
      </c>
      <c r="D152" s="9"/>
      <c r="E152" s="6">
        <f t="shared" si="28"/>
        <v>890.99239547541254</v>
      </c>
      <c r="F152">
        <f t="shared" si="29"/>
        <v>891</v>
      </c>
      <c r="G152">
        <f t="shared" si="26"/>
        <v>-2.8042999998433515E-2</v>
      </c>
      <c r="I152">
        <f>+G152</f>
        <v>-2.8042999998433515E-2</v>
      </c>
      <c r="O152">
        <f t="shared" ca="1" si="30"/>
        <v>-3.8094839554662072E-3</v>
      </c>
      <c r="Q152" s="2">
        <f t="shared" si="31"/>
        <v>32844.775999999998</v>
      </c>
    </row>
    <row r="153" spans="1:17" x14ac:dyDescent="0.2">
      <c r="A153" s="33" t="s">
        <v>483</v>
      </c>
      <c r="B153" s="34" t="s">
        <v>59</v>
      </c>
      <c r="C153" s="31">
        <v>47968.368999999999</v>
      </c>
      <c r="D153" s="9"/>
      <c r="E153" s="6">
        <f t="shared" si="28"/>
        <v>919.49085507310485</v>
      </c>
      <c r="F153">
        <f t="shared" si="29"/>
        <v>919.5</v>
      </c>
      <c r="G153">
        <f t="shared" si="26"/>
        <v>-3.3723499996995088E-2</v>
      </c>
      <c r="I153">
        <f>+G153</f>
        <v>-3.3723499996995088E-2</v>
      </c>
      <c r="O153">
        <f t="shared" ca="1" si="30"/>
        <v>-3.7847369770404246E-3</v>
      </c>
      <c r="Q153" s="2">
        <f t="shared" si="31"/>
        <v>32949.868999999999</v>
      </c>
    </row>
    <row r="154" spans="1:17" x14ac:dyDescent="0.2">
      <c r="A154" s="6" t="s">
        <v>56</v>
      </c>
      <c r="B154" s="3"/>
      <c r="C154" s="9">
        <v>48132.503199999999</v>
      </c>
      <c r="D154" s="9"/>
      <c r="E154">
        <f t="shared" si="28"/>
        <v>963.9997364191463</v>
      </c>
      <c r="F154">
        <f t="shared" si="29"/>
        <v>964</v>
      </c>
      <c r="G154">
        <f t="shared" si="26"/>
        <v>-9.7199999436270446E-4</v>
      </c>
      <c r="J154">
        <f>+G154</f>
        <v>-9.7199999436270446E-4</v>
      </c>
      <c r="O154">
        <f t="shared" ca="1" si="30"/>
        <v>-3.7460969580949046E-3</v>
      </c>
      <c r="Q154" s="2">
        <f t="shared" si="31"/>
        <v>33114.003199999999</v>
      </c>
    </row>
    <row r="155" spans="1:17" x14ac:dyDescent="0.2">
      <c r="A155" s="33" t="s">
        <v>500</v>
      </c>
      <c r="B155" s="34" t="s">
        <v>61</v>
      </c>
      <c r="C155" s="31">
        <v>48132.503599999996</v>
      </c>
      <c r="D155" s="9"/>
      <c r="E155" s="6">
        <f t="shared" si="28"/>
        <v>963.99984488863288</v>
      </c>
      <c r="F155">
        <f t="shared" si="29"/>
        <v>964</v>
      </c>
      <c r="G155">
        <f t="shared" si="26"/>
        <v>-5.7199999719159678E-4</v>
      </c>
      <c r="J155">
        <f>+G155</f>
        <v>-5.7199999719159678E-4</v>
      </c>
      <c r="O155">
        <f t="shared" ca="1" si="30"/>
        <v>-3.7460969580949046E-3</v>
      </c>
      <c r="Q155" s="2">
        <f t="shared" si="31"/>
        <v>33114.003599999996</v>
      </c>
    </row>
    <row r="156" spans="1:17" x14ac:dyDescent="0.2">
      <c r="A156" s="6" t="s">
        <v>56</v>
      </c>
      <c r="B156" s="3"/>
      <c r="C156" s="9">
        <v>48132.504000000001</v>
      </c>
      <c r="D156" s="9"/>
      <c r="E156">
        <f t="shared" si="28"/>
        <v>963.9999533581215</v>
      </c>
      <c r="F156">
        <f t="shared" si="29"/>
        <v>964</v>
      </c>
      <c r="G156">
        <f t="shared" si="26"/>
        <v>-1.7199999274453148E-4</v>
      </c>
      <c r="I156">
        <f>+G156</f>
        <v>-1.7199999274453148E-4</v>
      </c>
      <c r="O156">
        <f t="shared" ca="1" si="30"/>
        <v>-3.7460969580949046E-3</v>
      </c>
      <c r="Q156" s="2">
        <f t="shared" si="31"/>
        <v>33114.004000000001</v>
      </c>
    </row>
    <row r="157" spans="1:17" x14ac:dyDescent="0.2">
      <c r="A157" s="6" t="s">
        <v>57</v>
      </c>
      <c r="B157" s="3"/>
      <c r="C157" s="9">
        <v>49032.296000000002</v>
      </c>
      <c r="D157" s="9">
        <v>4.0000000000000002E-4</v>
      </c>
      <c r="E157">
        <f t="shared" si="28"/>
        <v>1207.9998958692936</v>
      </c>
      <c r="F157">
        <f t="shared" si="29"/>
        <v>1208</v>
      </c>
      <c r="G157">
        <f t="shared" si="26"/>
        <v>-3.8399999175453559E-4</v>
      </c>
      <c r="I157">
        <f>+G157</f>
        <v>-3.8399999175453559E-4</v>
      </c>
      <c r="O157">
        <f t="shared" ca="1" si="30"/>
        <v>-3.534228090168907E-3</v>
      </c>
      <c r="Q157" s="2">
        <f t="shared" si="31"/>
        <v>34013.796000000002</v>
      </c>
    </row>
    <row r="158" spans="1:17" x14ac:dyDescent="0.2">
      <c r="A158" s="6" t="s">
        <v>58</v>
      </c>
      <c r="B158" s="3"/>
      <c r="C158" s="9">
        <v>49032.2961</v>
      </c>
      <c r="D158" s="9"/>
      <c r="E158">
        <f t="shared" si="28"/>
        <v>1207.9999229866646</v>
      </c>
      <c r="F158">
        <f t="shared" si="29"/>
        <v>1208</v>
      </c>
      <c r="G158">
        <f t="shared" si="26"/>
        <v>-2.8399999428074807E-4</v>
      </c>
      <c r="J158">
        <f>+G158</f>
        <v>-2.8399999428074807E-4</v>
      </c>
      <c r="O158">
        <f t="shared" ca="1" si="30"/>
        <v>-3.534228090168907E-3</v>
      </c>
      <c r="Q158" s="2">
        <f t="shared" si="31"/>
        <v>34013.7961</v>
      </c>
    </row>
    <row r="159" spans="1:17" x14ac:dyDescent="0.2">
      <c r="A159" s="33" t="s">
        <v>509</v>
      </c>
      <c r="B159" s="34" t="s">
        <v>61</v>
      </c>
      <c r="C159" s="31">
        <v>49253.569000000003</v>
      </c>
      <c r="D159" s="9"/>
      <c r="E159" s="6">
        <f t="shared" si="28"/>
        <v>1268.0033180816213</v>
      </c>
      <c r="F159">
        <f t="shared" si="29"/>
        <v>1268</v>
      </c>
      <c r="G159">
        <f t="shared" si="26"/>
        <v>1.2236000009579584E-2</v>
      </c>
      <c r="I159">
        <f>+G159</f>
        <v>1.2236000009579584E-2</v>
      </c>
      <c r="O159">
        <f t="shared" ca="1" si="30"/>
        <v>-3.4821291882198915E-3</v>
      </c>
      <c r="Q159" s="2">
        <f t="shared" si="31"/>
        <v>34235.069000000003</v>
      </c>
    </row>
    <row r="160" spans="1:17" x14ac:dyDescent="0.2">
      <c r="A160" s="6" t="s">
        <v>60</v>
      </c>
      <c r="B160" s="12" t="s">
        <v>61</v>
      </c>
      <c r="C160" s="13">
        <v>50540.578999999998</v>
      </c>
      <c r="D160" s="13">
        <v>2E-3</v>
      </c>
      <c r="E160" s="6">
        <f t="shared" si="28"/>
        <v>1617.0066055206091</v>
      </c>
      <c r="F160">
        <f t="shared" si="29"/>
        <v>1617</v>
      </c>
      <c r="G160">
        <f t="shared" si="26"/>
        <v>2.43590000027325E-2</v>
      </c>
      <c r="I160">
        <f>+G160</f>
        <v>2.43590000027325E-2</v>
      </c>
      <c r="O160">
        <f t="shared" ca="1" si="30"/>
        <v>-3.1790872418831161E-3</v>
      </c>
      <c r="Q160" s="2">
        <f t="shared" si="31"/>
        <v>35522.078999999998</v>
      </c>
    </row>
    <row r="161" spans="1:17" x14ac:dyDescent="0.2">
      <c r="A161" s="6" t="s">
        <v>62</v>
      </c>
      <c r="B161" s="12" t="s">
        <v>61</v>
      </c>
      <c r="C161" s="13">
        <v>51097.394500000002</v>
      </c>
      <c r="D161" s="13">
        <v>1E-4</v>
      </c>
      <c r="E161" s="6">
        <f t="shared" si="28"/>
        <v>1768.0003351707173</v>
      </c>
      <c r="F161">
        <f t="shared" si="29"/>
        <v>1768</v>
      </c>
      <c r="G161">
        <f t="shared" si="26"/>
        <v>1.2360000037006103E-3</v>
      </c>
      <c r="J161">
        <f>+G161</f>
        <v>1.2360000037006103E-3</v>
      </c>
      <c r="O161">
        <f t="shared" ca="1" si="30"/>
        <v>-3.047971671978093E-3</v>
      </c>
      <c r="Q161" s="2">
        <f t="shared" si="31"/>
        <v>36078.894500000002</v>
      </c>
    </row>
    <row r="162" spans="1:17" x14ac:dyDescent="0.2">
      <c r="A162" s="33" t="s">
        <v>524</v>
      </c>
      <c r="B162" s="34" t="s">
        <v>61</v>
      </c>
      <c r="C162" s="31">
        <v>51491.985000000001</v>
      </c>
      <c r="D162" s="9"/>
      <c r="E162" s="6">
        <f t="shared" si="28"/>
        <v>1875.0029083381319</v>
      </c>
      <c r="F162">
        <f t="shared" si="29"/>
        <v>1875</v>
      </c>
      <c r="G162">
        <f t="shared" si="26"/>
        <v>1.0725000000093132E-2</v>
      </c>
      <c r="I162">
        <f>+G162</f>
        <v>1.0725000000093132E-2</v>
      </c>
      <c r="O162">
        <f t="shared" ca="1" si="30"/>
        <v>-2.9550619635023484E-3</v>
      </c>
      <c r="Q162" s="2">
        <f t="shared" si="31"/>
        <v>36473.485000000001</v>
      </c>
    </row>
    <row r="163" spans="1:17" x14ac:dyDescent="0.2">
      <c r="A163" s="33" t="s">
        <v>528</v>
      </c>
      <c r="B163" s="34" t="s">
        <v>61</v>
      </c>
      <c r="C163" s="31">
        <v>51923.413</v>
      </c>
      <c r="D163" s="9"/>
      <c r="E163" s="6">
        <f t="shared" si="28"/>
        <v>1991.99484336057</v>
      </c>
      <c r="F163">
        <f t="shared" si="29"/>
        <v>1992</v>
      </c>
      <c r="G163">
        <f t="shared" si="26"/>
        <v>-1.9015999998373445E-2</v>
      </c>
      <c r="I163">
        <f>+G163</f>
        <v>-1.9015999998373445E-2</v>
      </c>
      <c r="O163">
        <f t="shared" ca="1" si="30"/>
        <v>-2.8534691047017672E-3</v>
      </c>
      <c r="Q163" s="2">
        <f t="shared" si="31"/>
        <v>36904.913</v>
      </c>
    </row>
    <row r="164" spans="1:17" x14ac:dyDescent="0.2">
      <c r="A164" s="33" t="s">
        <v>531</v>
      </c>
      <c r="B164" s="34" t="s">
        <v>61</v>
      </c>
      <c r="C164" s="31">
        <v>52229.506000000001</v>
      </c>
      <c r="D164" s="9"/>
      <c r="E164" s="6">
        <f t="shared" si="28"/>
        <v>2074.9992203755605</v>
      </c>
      <c r="F164">
        <f t="shared" si="29"/>
        <v>2075</v>
      </c>
      <c r="G164">
        <f t="shared" si="26"/>
        <v>-2.8749999983119778E-3</v>
      </c>
      <c r="I164">
        <f>+G164</f>
        <v>-2.8749999983119778E-3</v>
      </c>
      <c r="O164">
        <f t="shared" ca="1" si="30"/>
        <v>-2.7813989570056289E-3</v>
      </c>
      <c r="Q164" s="2">
        <f t="shared" si="31"/>
        <v>37211.006000000001</v>
      </c>
    </row>
    <row r="165" spans="1:17" x14ac:dyDescent="0.2">
      <c r="A165" s="7" t="s">
        <v>66</v>
      </c>
      <c r="B165" s="14" t="s">
        <v>61</v>
      </c>
      <c r="C165" s="13">
        <v>52572.462099999997</v>
      </c>
      <c r="D165" s="13">
        <v>4.0000000000000002E-4</v>
      </c>
      <c r="E165" s="6">
        <f t="shared" si="28"/>
        <v>2167.9999012927665</v>
      </c>
      <c r="F165">
        <f t="shared" si="29"/>
        <v>2168</v>
      </c>
      <c r="G165">
        <f t="shared" si="26"/>
        <v>-3.639999995357357E-4</v>
      </c>
      <c r="K165">
        <f>+G165</f>
        <v>-3.639999995357357E-4</v>
      </c>
      <c r="O165">
        <f t="shared" ca="1" si="30"/>
        <v>-2.7006456589846544E-3</v>
      </c>
      <c r="Q165" s="2">
        <f t="shared" si="31"/>
        <v>37553.962099999997</v>
      </c>
    </row>
    <row r="166" spans="1:17" x14ac:dyDescent="0.2">
      <c r="A166" s="33" t="s">
        <v>541</v>
      </c>
      <c r="B166" s="34" t="s">
        <v>61</v>
      </c>
      <c r="C166" s="31">
        <v>53014.982499999998</v>
      </c>
      <c r="D166" s="9"/>
      <c r="E166" s="6">
        <f t="shared" si="28"/>
        <v>2287.9998036702282</v>
      </c>
      <c r="F166">
        <f t="shared" si="29"/>
        <v>2288</v>
      </c>
      <c r="G166">
        <f t="shared" si="26"/>
        <v>-7.2399999771732837E-4</v>
      </c>
      <c r="K166">
        <f>+G166</f>
        <v>-7.2399999771732837E-4</v>
      </c>
      <c r="O166">
        <f t="shared" ca="1" si="30"/>
        <v>-2.5964478550866226E-3</v>
      </c>
      <c r="Q166" s="2">
        <f t="shared" si="31"/>
        <v>37996.482499999998</v>
      </c>
    </row>
    <row r="167" spans="1:17" x14ac:dyDescent="0.2">
      <c r="A167" s="7" t="s">
        <v>80</v>
      </c>
      <c r="B167" s="15" t="s">
        <v>61</v>
      </c>
      <c r="C167" s="7">
        <v>53302.622000000003</v>
      </c>
      <c r="D167" s="7" t="s">
        <v>81</v>
      </c>
      <c r="E167" s="6">
        <f t="shared" si="28"/>
        <v>2366.0000764709903</v>
      </c>
      <c r="F167">
        <f t="shared" si="29"/>
        <v>2366</v>
      </c>
      <c r="G167">
        <f t="shared" si="26"/>
        <v>2.8200000815559179E-4</v>
      </c>
      <c r="I167">
        <f>+G167</f>
        <v>2.8200000815559179E-4</v>
      </c>
      <c r="O167">
        <f t="shared" ca="1" si="30"/>
        <v>-2.5287192825529021E-3</v>
      </c>
      <c r="Q167" s="2">
        <f t="shared" si="31"/>
        <v>38284.122000000003</v>
      </c>
    </row>
    <row r="168" spans="1:17" x14ac:dyDescent="0.2">
      <c r="A168" s="33" t="s">
        <v>547</v>
      </c>
      <c r="B168" s="34" t="s">
        <v>61</v>
      </c>
      <c r="C168" s="31">
        <v>53638.199000000001</v>
      </c>
      <c r="D168" s="9"/>
      <c r="E168" s="6">
        <f t="shared" si="28"/>
        <v>2456.9997394020575</v>
      </c>
      <c r="F168">
        <f t="shared" si="29"/>
        <v>2457</v>
      </c>
      <c r="G168">
        <f t="shared" ref="G168:G175" si="32">+C168-(C$7+F168*C$8)</f>
        <v>-9.6099999791476876E-4</v>
      </c>
      <c r="I168">
        <f>+G168</f>
        <v>-9.6099999791476876E-4</v>
      </c>
      <c r="O168">
        <f t="shared" ca="1" si="30"/>
        <v>-2.4497026145968949E-3</v>
      </c>
      <c r="Q168" s="2">
        <f t="shared" si="31"/>
        <v>38619.699000000001</v>
      </c>
    </row>
    <row r="169" spans="1:17" x14ac:dyDescent="0.2">
      <c r="A169" s="7" t="s">
        <v>78</v>
      </c>
      <c r="B169" s="15" t="s">
        <v>61</v>
      </c>
      <c r="C169" s="7">
        <v>54829.320899999999</v>
      </c>
      <c r="D169" s="7">
        <v>1.2999999999999999E-3</v>
      </c>
      <c r="E169" s="6">
        <f t="shared" si="28"/>
        <v>2780.0006942047198</v>
      </c>
      <c r="F169">
        <f t="shared" si="29"/>
        <v>2780</v>
      </c>
      <c r="G169">
        <f t="shared" si="32"/>
        <v>2.5600000008125789E-3</v>
      </c>
      <c r="J169">
        <f>+G169</f>
        <v>2.5600000008125789E-3</v>
      </c>
      <c r="O169">
        <f t="shared" ca="1" si="30"/>
        <v>-2.1692368591046934E-3</v>
      </c>
      <c r="Q169" s="2">
        <f t="shared" si="31"/>
        <v>39810.820899999999</v>
      </c>
    </row>
    <row r="170" spans="1:17" x14ac:dyDescent="0.2">
      <c r="A170" s="33" t="s">
        <v>558</v>
      </c>
      <c r="B170" s="34" t="s">
        <v>61</v>
      </c>
      <c r="C170" s="31">
        <v>55139.07</v>
      </c>
      <c r="D170" s="9"/>
      <c r="E170" s="6">
        <f t="shared" si="28"/>
        <v>2863.9965094518961</v>
      </c>
      <c r="F170">
        <f t="shared" si="29"/>
        <v>2864</v>
      </c>
      <c r="G170">
        <f t="shared" si="32"/>
        <v>-1.2871999999333639E-2</v>
      </c>
      <c r="I170">
        <f>+G170</f>
        <v>-1.2871999999333639E-2</v>
      </c>
      <c r="O170">
        <f t="shared" ca="1" si="30"/>
        <v>-2.0962983963760712E-3</v>
      </c>
      <c r="Q170" s="2">
        <f t="shared" si="31"/>
        <v>40120.57</v>
      </c>
    </row>
    <row r="171" spans="1:17" x14ac:dyDescent="0.2">
      <c r="A171" s="7" t="s">
        <v>79</v>
      </c>
      <c r="B171" s="15" t="s">
        <v>59</v>
      </c>
      <c r="C171" s="7">
        <v>55830.518810000001</v>
      </c>
      <c r="D171" s="7">
        <v>9.3999999999999997E-4</v>
      </c>
      <c r="E171" s="6">
        <f t="shared" si="28"/>
        <v>3051.4992544078623</v>
      </c>
      <c r="F171">
        <f t="shared" si="29"/>
        <v>3051.5</v>
      </c>
      <c r="G171">
        <f t="shared" si="32"/>
        <v>-2.7494999958435073E-3</v>
      </c>
      <c r="K171">
        <f>+G171</f>
        <v>-2.7494999958435073E-3</v>
      </c>
      <c r="O171">
        <f t="shared" ca="1" si="30"/>
        <v>-1.933489327785397E-3</v>
      </c>
      <c r="Q171" s="2">
        <f t="shared" si="31"/>
        <v>40812.018810000001</v>
      </c>
    </row>
    <row r="172" spans="1:17" x14ac:dyDescent="0.2">
      <c r="A172" s="35" t="s">
        <v>82</v>
      </c>
      <c r="B172" s="12" t="s">
        <v>59</v>
      </c>
      <c r="C172" s="13">
        <v>55878.457410000003</v>
      </c>
      <c r="D172" s="13">
        <v>1E-4</v>
      </c>
      <c r="E172" s="6">
        <f t="shared" si="28"/>
        <v>3064.4989428292597</v>
      </c>
      <c r="F172">
        <f t="shared" si="29"/>
        <v>3064.5</v>
      </c>
      <c r="G172">
        <f t="shared" si="32"/>
        <v>-3.8984999919193797E-3</v>
      </c>
      <c r="K172">
        <f>+G172</f>
        <v>-3.8984999919193797E-3</v>
      </c>
      <c r="O172">
        <f t="shared" ca="1" si="30"/>
        <v>-1.9222012323631102E-3</v>
      </c>
      <c r="Q172" s="2">
        <f t="shared" si="31"/>
        <v>40859.957410000003</v>
      </c>
    </row>
    <row r="173" spans="1:17" x14ac:dyDescent="0.2">
      <c r="A173" s="36" t="s">
        <v>83</v>
      </c>
      <c r="B173" s="12"/>
      <c r="C173" s="36">
        <v>56905.4784</v>
      </c>
      <c r="D173" s="36">
        <v>6.7999999999999996E-3</v>
      </c>
      <c r="E173" s="6">
        <f t="shared" si="28"/>
        <v>3343.0000436589694</v>
      </c>
      <c r="F173">
        <f t="shared" si="29"/>
        <v>3343</v>
      </c>
      <c r="G173">
        <f t="shared" si="32"/>
        <v>1.610000035725534E-4</v>
      </c>
      <c r="K173">
        <f>+G173</f>
        <v>1.610000035725534E-4</v>
      </c>
      <c r="O173">
        <f t="shared" ca="1" si="30"/>
        <v>-1.6803754958164283E-3</v>
      </c>
      <c r="Q173" s="2">
        <f t="shared" si="31"/>
        <v>41886.9784</v>
      </c>
    </row>
    <row r="174" spans="1:17" x14ac:dyDescent="0.2">
      <c r="A174" s="37" t="s">
        <v>577</v>
      </c>
      <c r="B174" s="38" t="s">
        <v>61</v>
      </c>
      <c r="C174" s="39">
        <v>57294.531000000003</v>
      </c>
      <c r="D174" s="70">
        <v>1.77E-2</v>
      </c>
      <c r="E174" s="6">
        <f t="shared" si="28"/>
        <v>3448.500883890737</v>
      </c>
      <c r="F174">
        <f t="shared" si="29"/>
        <v>3448.5</v>
      </c>
      <c r="G174">
        <f t="shared" si="32"/>
        <v>3.2595000084256753E-3</v>
      </c>
      <c r="K174">
        <f>+G174</f>
        <v>3.2595000084256753E-3</v>
      </c>
      <c r="O174">
        <f t="shared" ca="1" si="30"/>
        <v>-1.588768259889409E-3</v>
      </c>
      <c r="Q174" s="2">
        <f t="shared" si="31"/>
        <v>42276.031000000003</v>
      </c>
    </row>
    <row r="175" spans="1:17" x14ac:dyDescent="0.2">
      <c r="A175" s="40" t="s">
        <v>578</v>
      </c>
      <c r="B175" s="41" t="s">
        <v>61</v>
      </c>
      <c r="C175" s="42">
        <v>57366.438999999998</v>
      </c>
      <c r="D175" s="43">
        <v>2E-3</v>
      </c>
      <c r="E175" s="6">
        <f t="shared" si="28"/>
        <v>3468.0004436402037</v>
      </c>
      <c r="F175">
        <f t="shared" si="29"/>
        <v>3468</v>
      </c>
      <c r="G175">
        <f t="shared" si="32"/>
        <v>1.6360000008717179E-3</v>
      </c>
      <c r="K175">
        <f>+G175</f>
        <v>1.6360000008717179E-3</v>
      </c>
      <c r="O175">
        <f t="shared" ca="1" si="30"/>
        <v>-1.5718361167559791E-3</v>
      </c>
      <c r="Q175" s="2">
        <f t="shared" si="31"/>
        <v>42347.938999999998</v>
      </c>
    </row>
    <row r="176" spans="1:17" x14ac:dyDescent="0.2">
      <c r="A176" s="33"/>
      <c r="B176" s="34"/>
      <c r="C176" s="31"/>
      <c r="D176" s="9"/>
      <c r="E176" s="6"/>
      <c r="Q176" s="2"/>
    </row>
    <row r="177" spans="2:4" x14ac:dyDescent="0.2">
      <c r="B177" s="3"/>
      <c r="C177" s="9"/>
      <c r="D177" s="9"/>
    </row>
    <row r="178" spans="2:4" x14ac:dyDescent="0.2">
      <c r="B178" s="3"/>
      <c r="C178" s="9"/>
      <c r="D178" s="9"/>
    </row>
    <row r="179" spans="2:4" x14ac:dyDescent="0.2">
      <c r="B179" s="3"/>
      <c r="C179" s="9"/>
      <c r="D179" s="9"/>
    </row>
    <row r="180" spans="2:4" x14ac:dyDescent="0.2">
      <c r="B180" s="3"/>
      <c r="C180" s="9"/>
      <c r="D180" s="9"/>
    </row>
    <row r="181" spans="2:4" x14ac:dyDescent="0.2">
      <c r="B181" s="3"/>
      <c r="C181" s="9"/>
      <c r="D181" s="9"/>
    </row>
    <row r="182" spans="2:4" x14ac:dyDescent="0.2">
      <c r="B182" s="3"/>
      <c r="C182" s="9"/>
      <c r="D182" s="9"/>
    </row>
    <row r="183" spans="2:4" x14ac:dyDescent="0.2">
      <c r="B183" s="3"/>
      <c r="C183" s="9"/>
      <c r="D183" s="9"/>
    </row>
    <row r="184" spans="2:4" x14ac:dyDescent="0.2">
      <c r="B184" s="3"/>
      <c r="C184" s="9"/>
      <c r="D184" s="9"/>
    </row>
    <row r="185" spans="2:4" x14ac:dyDescent="0.2">
      <c r="B185" s="3"/>
      <c r="C185" s="9"/>
      <c r="D185" s="9"/>
    </row>
    <row r="186" spans="2:4" x14ac:dyDescent="0.2">
      <c r="B186" s="3"/>
      <c r="C186" s="9"/>
      <c r="D186" s="9"/>
    </row>
    <row r="187" spans="2:4" x14ac:dyDescent="0.2">
      <c r="B187" s="3"/>
      <c r="C187" s="9"/>
      <c r="D187" s="9"/>
    </row>
    <row r="188" spans="2:4" x14ac:dyDescent="0.2">
      <c r="B188" s="3"/>
      <c r="C188" s="9"/>
      <c r="D188" s="9"/>
    </row>
    <row r="189" spans="2:4" x14ac:dyDescent="0.2">
      <c r="B189" s="3"/>
      <c r="C189" s="9"/>
      <c r="D189" s="9"/>
    </row>
    <row r="190" spans="2:4" x14ac:dyDescent="0.2">
      <c r="B190" s="3"/>
      <c r="C190" s="9"/>
      <c r="D190" s="9"/>
    </row>
    <row r="191" spans="2:4" x14ac:dyDescent="0.2">
      <c r="B191" s="3"/>
      <c r="C191" s="9"/>
      <c r="D191" s="9"/>
    </row>
    <row r="192" spans="2:4" x14ac:dyDescent="0.2">
      <c r="B192" s="3"/>
      <c r="C192" s="9"/>
      <c r="D192" s="9"/>
    </row>
    <row r="193" spans="2:4" x14ac:dyDescent="0.2">
      <c r="B193" s="3"/>
      <c r="C193" s="9"/>
      <c r="D193" s="9"/>
    </row>
    <row r="194" spans="2:4" x14ac:dyDescent="0.2">
      <c r="B194" s="3"/>
      <c r="C194" s="9"/>
      <c r="D194" s="9"/>
    </row>
    <row r="195" spans="2:4" x14ac:dyDescent="0.2">
      <c r="B195" s="3"/>
      <c r="C195" s="9"/>
      <c r="D195" s="9"/>
    </row>
    <row r="196" spans="2:4" x14ac:dyDescent="0.2">
      <c r="B196" s="3"/>
      <c r="C196" s="9"/>
      <c r="D196" s="9"/>
    </row>
    <row r="197" spans="2:4" x14ac:dyDescent="0.2">
      <c r="B197" s="3"/>
      <c r="C197" s="9"/>
      <c r="D197" s="9"/>
    </row>
    <row r="198" spans="2:4" x14ac:dyDescent="0.2">
      <c r="B198" s="3"/>
      <c r="C198" s="9"/>
      <c r="D198" s="9"/>
    </row>
    <row r="199" spans="2:4" x14ac:dyDescent="0.2">
      <c r="B199" s="3"/>
      <c r="C199" s="9"/>
      <c r="D199" s="9"/>
    </row>
    <row r="200" spans="2:4" x14ac:dyDescent="0.2">
      <c r="B200" s="3"/>
      <c r="C200" s="9"/>
      <c r="D200" s="9"/>
    </row>
    <row r="201" spans="2:4" x14ac:dyDescent="0.2">
      <c r="B201" s="3"/>
      <c r="C201" s="9"/>
      <c r="D201" s="9"/>
    </row>
    <row r="202" spans="2:4" x14ac:dyDescent="0.2">
      <c r="B202" s="3"/>
      <c r="C202" s="9"/>
      <c r="D202" s="9"/>
    </row>
    <row r="203" spans="2:4" x14ac:dyDescent="0.2">
      <c r="B203" s="3"/>
      <c r="C203" s="9"/>
      <c r="D203" s="9"/>
    </row>
    <row r="204" spans="2:4" x14ac:dyDescent="0.2">
      <c r="B204" s="3"/>
      <c r="C204" s="9"/>
      <c r="D204" s="9"/>
    </row>
    <row r="205" spans="2:4" x14ac:dyDescent="0.2">
      <c r="B205" s="3"/>
      <c r="C205" s="9"/>
      <c r="D205" s="9"/>
    </row>
    <row r="206" spans="2:4" x14ac:dyDescent="0.2">
      <c r="B206" s="3"/>
      <c r="C206" s="9"/>
      <c r="D206" s="9"/>
    </row>
    <row r="207" spans="2:4" x14ac:dyDescent="0.2">
      <c r="B207" s="3"/>
      <c r="C207" s="9"/>
      <c r="D207" s="9"/>
    </row>
    <row r="208" spans="2:4" x14ac:dyDescent="0.2">
      <c r="B208" s="3"/>
      <c r="C208" s="9"/>
      <c r="D208" s="9"/>
    </row>
    <row r="209" spans="2:4" x14ac:dyDescent="0.2">
      <c r="B209" s="3"/>
      <c r="C209" s="9"/>
      <c r="D209" s="9"/>
    </row>
    <row r="210" spans="2:4" x14ac:dyDescent="0.2">
      <c r="B210" s="3"/>
      <c r="C210" s="9"/>
      <c r="D210" s="9"/>
    </row>
    <row r="211" spans="2:4" x14ac:dyDescent="0.2">
      <c r="B211" s="3"/>
      <c r="C211" s="9"/>
      <c r="D211" s="9"/>
    </row>
    <row r="212" spans="2:4" x14ac:dyDescent="0.2">
      <c r="B212" s="3"/>
      <c r="C212" s="9"/>
      <c r="D212" s="9"/>
    </row>
    <row r="213" spans="2:4" x14ac:dyDescent="0.2">
      <c r="B213" s="3"/>
      <c r="C213" s="9"/>
      <c r="D213" s="9"/>
    </row>
    <row r="214" spans="2:4" x14ac:dyDescent="0.2">
      <c r="B214" s="3"/>
      <c r="C214" s="9"/>
      <c r="D214" s="9"/>
    </row>
    <row r="215" spans="2:4" x14ac:dyDescent="0.2">
      <c r="B215" s="3"/>
      <c r="C215" s="9"/>
      <c r="D215" s="9"/>
    </row>
    <row r="216" spans="2:4" x14ac:dyDescent="0.2">
      <c r="B216" s="3"/>
      <c r="C216" s="9"/>
      <c r="D216" s="9"/>
    </row>
    <row r="217" spans="2:4" x14ac:dyDescent="0.2">
      <c r="B217" s="3"/>
      <c r="C217" s="9"/>
      <c r="D217" s="9"/>
    </row>
    <row r="218" spans="2:4" x14ac:dyDescent="0.2">
      <c r="B218" s="3"/>
      <c r="C218" s="9"/>
      <c r="D218" s="9"/>
    </row>
    <row r="219" spans="2:4" x14ac:dyDescent="0.2">
      <c r="B219" s="3"/>
      <c r="C219" s="9"/>
      <c r="D219" s="9"/>
    </row>
    <row r="220" spans="2:4" x14ac:dyDescent="0.2">
      <c r="B220" s="3"/>
      <c r="C220" s="9"/>
      <c r="D220" s="9"/>
    </row>
    <row r="221" spans="2:4" x14ac:dyDescent="0.2">
      <c r="B221" s="3"/>
      <c r="C221" s="9"/>
      <c r="D221" s="9"/>
    </row>
    <row r="222" spans="2:4" x14ac:dyDescent="0.2">
      <c r="B222" s="3"/>
      <c r="C222" s="9"/>
      <c r="D222" s="9"/>
    </row>
    <row r="223" spans="2:4" x14ac:dyDescent="0.2">
      <c r="B223" s="3"/>
      <c r="C223" s="9"/>
      <c r="D223" s="9"/>
    </row>
    <row r="224" spans="2:4" x14ac:dyDescent="0.2">
      <c r="B224" s="3"/>
      <c r="C224" s="9"/>
      <c r="D224" s="9"/>
    </row>
    <row r="225" spans="2:4" x14ac:dyDescent="0.2">
      <c r="B225" s="3"/>
      <c r="C225" s="9"/>
      <c r="D225" s="9"/>
    </row>
    <row r="226" spans="2:4" x14ac:dyDescent="0.2">
      <c r="B226" s="3"/>
      <c r="C226" s="9"/>
      <c r="D226" s="9"/>
    </row>
    <row r="227" spans="2:4" x14ac:dyDescent="0.2">
      <c r="B227" s="3"/>
      <c r="C227" s="9"/>
      <c r="D227" s="9"/>
    </row>
    <row r="228" spans="2:4" x14ac:dyDescent="0.2">
      <c r="B228" s="3"/>
      <c r="C228" s="9"/>
      <c r="D228" s="9"/>
    </row>
    <row r="229" spans="2:4" x14ac:dyDescent="0.2">
      <c r="B229" s="3"/>
      <c r="C229" s="9"/>
      <c r="D229" s="9"/>
    </row>
    <row r="230" spans="2:4" x14ac:dyDescent="0.2">
      <c r="B230" s="3"/>
      <c r="C230" s="9"/>
      <c r="D230" s="9"/>
    </row>
    <row r="231" spans="2:4" x14ac:dyDescent="0.2">
      <c r="B231" s="3"/>
      <c r="C231" s="9"/>
      <c r="D231" s="9"/>
    </row>
    <row r="232" spans="2:4" x14ac:dyDescent="0.2">
      <c r="B232" s="3"/>
      <c r="C232" s="9"/>
      <c r="D232" s="9"/>
    </row>
    <row r="233" spans="2:4" x14ac:dyDescent="0.2">
      <c r="B233" s="3"/>
      <c r="C233" s="9"/>
      <c r="D233" s="9"/>
    </row>
    <row r="234" spans="2:4" x14ac:dyDescent="0.2">
      <c r="B234" s="3"/>
      <c r="C234" s="9"/>
      <c r="D234" s="9"/>
    </row>
    <row r="235" spans="2:4" x14ac:dyDescent="0.2">
      <c r="B235" s="3"/>
      <c r="C235" s="9"/>
      <c r="D235" s="9"/>
    </row>
    <row r="236" spans="2:4" x14ac:dyDescent="0.2">
      <c r="B236" s="3"/>
      <c r="C236" s="9"/>
      <c r="D236" s="9"/>
    </row>
    <row r="237" spans="2:4" x14ac:dyDescent="0.2">
      <c r="B237" s="3"/>
      <c r="C237" s="9"/>
      <c r="D237" s="9"/>
    </row>
    <row r="238" spans="2:4" x14ac:dyDescent="0.2">
      <c r="B238" s="3"/>
      <c r="C238" s="9"/>
      <c r="D238" s="9"/>
    </row>
    <row r="239" spans="2:4" x14ac:dyDescent="0.2">
      <c r="B239" s="3"/>
      <c r="C239" s="9"/>
      <c r="D239" s="9"/>
    </row>
    <row r="240" spans="2:4" x14ac:dyDescent="0.2">
      <c r="B240" s="3"/>
      <c r="C240" s="9"/>
      <c r="D240" s="9"/>
    </row>
    <row r="241" spans="2:4" x14ac:dyDescent="0.2">
      <c r="B241" s="3"/>
      <c r="C241" s="9"/>
      <c r="D241" s="9"/>
    </row>
    <row r="242" spans="2:4" x14ac:dyDescent="0.2">
      <c r="B242" s="3"/>
      <c r="C242" s="9"/>
      <c r="D242" s="9"/>
    </row>
    <row r="243" spans="2:4" x14ac:dyDescent="0.2">
      <c r="B243" s="3"/>
      <c r="C243" s="9"/>
      <c r="D243" s="9"/>
    </row>
    <row r="244" spans="2:4" x14ac:dyDescent="0.2">
      <c r="B244" s="3"/>
      <c r="C244" s="9"/>
      <c r="D244" s="9"/>
    </row>
    <row r="245" spans="2:4" x14ac:dyDescent="0.2">
      <c r="B245" s="3"/>
      <c r="C245" s="9"/>
      <c r="D245" s="9"/>
    </row>
    <row r="246" spans="2:4" x14ac:dyDescent="0.2">
      <c r="B246" s="3"/>
      <c r="C246" s="9"/>
      <c r="D246" s="9"/>
    </row>
    <row r="247" spans="2:4" x14ac:dyDescent="0.2">
      <c r="B247" s="3"/>
      <c r="C247" s="9"/>
      <c r="D247" s="9"/>
    </row>
    <row r="248" spans="2:4" x14ac:dyDescent="0.2">
      <c r="B248" s="3"/>
      <c r="C248" s="9"/>
      <c r="D248" s="9"/>
    </row>
    <row r="249" spans="2:4" x14ac:dyDescent="0.2">
      <c r="B249" s="3"/>
      <c r="C249" s="9"/>
      <c r="D249" s="9"/>
    </row>
    <row r="250" spans="2:4" x14ac:dyDescent="0.2">
      <c r="B250" s="3"/>
      <c r="C250" s="9"/>
      <c r="D250" s="9"/>
    </row>
    <row r="251" spans="2:4" x14ac:dyDescent="0.2">
      <c r="B251" s="3"/>
      <c r="C251" s="9"/>
      <c r="D251" s="9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B294" s="3"/>
      <c r="C294" s="8"/>
      <c r="D294" s="8"/>
    </row>
    <row r="295" spans="2:4" x14ac:dyDescent="0.2">
      <c r="B295" s="3"/>
      <c r="C295" s="8"/>
      <c r="D295" s="8"/>
    </row>
    <row r="296" spans="2:4" x14ac:dyDescent="0.2">
      <c r="B296" s="3"/>
      <c r="C296" s="8"/>
      <c r="D296" s="8"/>
    </row>
    <row r="297" spans="2:4" x14ac:dyDescent="0.2">
      <c r="B297" s="3"/>
      <c r="C297" s="8"/>
      <c r="D297" s="8"/>
    </row>
    <row r="298" spans="2:4" x14ac:dyDescent="0.2">
      <c r="B298" s="3"/>
      <c r="C298" s="8"/>
      <c r="D298" s="8"/>
    </row>
    <row r="299" spans="2:4" x14ac:dyDescent="0.2">
      <c r="B299" s="3"/>
      <c r="C299" s="8"/>
      <c r="D299" s="8"/>
    </row>
    <row r="300" spans="2:4" x14ac:dyDescent="0.2">
      <c r="B300" s="3"/>
      <c r="C300" s="8"/>
      <c r="D300" s="8"/>
    </row>
    <row r="301" spans="2:4" x14ac:dyDescent="0.2">
      <c r="B301" s="3"/>
      <c r="C301" s="8"/>
      <c r="D301" s="8"/>
    </row>
    <row r="302" spans="2:4" x14ac:dyDescent="0.2">
      <c r="B302" s="3"/>
      <c r="C302" s="8"/>
      <c r="D302" s="8"/>
    </row>
    <row r="303" spans="2:4" x14ac:dyDescent="0.2">
      <c r="B303" s="3"/>
      <c r="C303" s="8"/>
      <c r="D303" s="8"/>
    </row>
    <row r="304" spans="2:4" x14ac:dyDescent="0.2">
      <c r="B304" s="3"/>
      <c r="C304" s="8"/>
      <c r="D304" s="8"/>
    </row>
    <row r="305" spans="2:4" x14ac:dyDescent="0.2">
      <c r="B305" s="3"/>
      <c r="C305" s="8"/>
      <c r="D305" s="8"/>
    </row>
    <row r="306" spans="2:4" x14ac:dyDescent="0.2">
      <c r="B306" s="3"/>
      <c r="C306" s="8"/>
      <c r="D306" s="8"/>
    </row>
    <row r="307" spans="2:4" x14ac:dyDescent="0.2">
      <c r="B307" s="3"/>
      <c r="C307" s="8"/>
      <c r="D307" s="8"/>
    </row>
    <row r="308" spans="2:4" x14ac:dyDescent="0.2">
      <c r="B308" s="3"/>
      <c r="C308" s="8"/>
      <c r="D308" s="8"/>
    </row>
    <row r="309" spans="2:4" x14ac:dyDescent="0.2">
      <c r="B309" s="3"/>
      <c r="C309" s="8"/>
      <c r="D309" s="8"/>
    </row>
    <row r="310" spans="2:4" x14ac:dyDescent="0.2">
      <c r="B310" s="3"/>
      <c r="C310" s="8"/>
      <c r="D310" s="8"/>
    </row>
    <row r="311" spans="2:4" x14ac:dyDescent="0.2">
      <c r="B311" s="3"/>
      <c r="C311" s="8"/>
      <c r="D311" s="8"/>
    </row>
    <row r="312" spans="2:4" x14ac:dyDescent="0.2">
      <c r="B312" s="3"/>
      <c r="C312" s="8"/>
      <c r="D312" s="8"/>
    </row>
    <row r="313" spans="2:4" x14ac:dyDescent="0.2">
      <c r="B313" s="3"/>
      <c r="C313" s="8"/>
      <c r="D313" s="8"/>
    </row>
    <row r="314" spans="2:4" x14ac:dyDescent="0.2">
      <c r="B314" s="3"/>
      <c r="C314" s="8"/>
      <c r="D314" s="8"/>
    </row>
    <row r="315" spans="2:4" x14ac:dyDescent="0.2">
      <c r="B315" s="3"/>
      <c r="C315" s="8"/>
      <c r="D315" s="8"/>
    </row>
    <row r="316" spans="2:4" x14ac:dyDescent="0.2">
      <c r="B316" s="3"/>
      <c r="C316" s="8"/>
      <c r="D316" s="8"/>
    </row>
    <row r="317" spans="2:4" x14ac:dyDescent="0.2">
      <c r="B317" s="3"/>
      <c r="C317" s="8"/>
      <c r="D317" s="8"/>
    </row>
    <row r="318" spans="2:4" x14ac:dyDescent="0.2">
      <c r="B318" s="3"/>
      <c r="C318" s="8"/>
      <c r="D318" s="8"/>
    </row>
    <row r="319" spans="2:4" x14ac:dyDescent="0.2">
      <c r="B319" s="3"/>
      <c r="C319" s="8"/>
      <c r="D319" s="8"/>
    </row>
    <row r="320" spans="2:4" x14ac:dyDescent="0.2">
      <c r="B320" s="3"/>
      <c r="C320" s="8"/>
      <c r="D320" s="8"/>
    </row>
    <row r="321" spans="2:4" x14ac:dyDescent="0.2">
      <c r="B321" s="3"/>
      <c r="C321" s="8"/>
      <c r="D321" s="8"/>
    </row>
    <row r="322" spans="2:4" x14ac:dyDescent="0.2">
      <c r="B322" s="3"/>
      <c r="C322" s="8"/>
      <c r="D322" s="8"/>
    </row>
    <row r="323" spans="2:4" x14ac:dyDescent="0.2">
      <c r="B323" s="3"/>
      <c r="C323" s="8"/>
      <c r="D323" s="8"/>
    </row>
    <row r="324" spans="2:4" x14ac:dyDescent="0.2">
      <c r="B324" s="3"/>
      <c r="C324" s="8"/>
      <c r="D324" s="8"/>
    </row>
    <row r="325" spans="2:4" x14ac:dyDescent="0.2">
      <c r="B325" s="3"/>
      <c r="C325" s="8"/>
      <c r="D325" s="8"/>
    </row>
    <row r="326" spans="2:4" x14ac:dyDescent="0.2">
      <c r="B326" s="3"/>
      <c r="C326" s="8"/>
      <c r="D326" s="8"/>
    </row>
    <row r="327" spans="2:4" x14ac:dyDescent="0.2">
      <c r="B327" s="3"/>
      <c r="C327" s="8"/>
      <c r="D327" s="8"/>
    </row>
    <row r="328" spans="2:4" x14ac:dyDescent="0.2">
      <c r="B328" s="3"/>
      <c r="C328" s="8"/>
      <c r="D328" s="8"/>
    </row>
    <row r="329" spans="2:4" x14ac:dyDescent="0.2">
      <c r="B329" s="3"/>
      <c r="C329" s="8"/>
      <c r="D329" s="8"/>
    </row>
    <row r="330" spans="2:4" x14ac:dyDescent="0.2">
      <c r="B330" s="3"/>
      <c r="C330" s="8"/>
      <c r="D330" s="8"/>
    </row>
    <row r="331" spans="2:4" x14ac:dyDescent="0.2">
      <c r="B331" s="3"/>
      <c r="C331" s="8"/>
      <c r="D331" s="8"/>
    </row>
    <row r="332" spans="2:4" x14ac:dyDescent="0.2">
      <c r="B332" s="3"/>
      <c r="C332" s="8"/>
      <c r="D332" s="8"/>
    </row>
    <row r="333" spans="2:4" x14ac:dyDescent="0.2">
      <c r="B333" s="3"/>
      <c r="C333" s="8"/>
      <c r="D333" s="8"/>
    </row>
    <row r="334" spans="2:4" x14ac:dyDescent="0.2">
      <c r="B334" s="3"/>
      <c r="C334" s="8"/>
      <c r="D334" s="8"/>
    </row>
    <row r="335" spans="2:4" x14ac:dyDescent="0.2">
      <c r="B335" s="3"/>
      <c r="C335" s="8"/>
      <c r="D335" s="8"/>
    </row>
    <row r="336" spans="2:4" x14ac:dyDescent="0.2">
      <c r="B336" s="3"/>
      <c r="C336" s="8"/>
      <c r="D336" s="8"/>
    </row>
    <row r="337" spans="2:4" x14ac:dyDescent="0.2">
      <c r="B337" s="3"/>
      <c r="C337" s="8"/>
      <c r="D337" s="8"/>
    </row>
    <row r="338" spans="2:4" x14ac:dyDescent="0.2">
      <c r="B338" s="3"/>
      <c r="C338" s="8"/>
      <c r="D338" s="8"/>
    </row>
    <row r="339" spans="2:4" x14ac:dyDescent="0.2">
      <c r="B339" s="3"/>
      <c r="C339" s="8"/>
      <c r="D339" s="8"/>
    </row>
    <row r="340" spans="2:4" x14ac:dyDescent="0.2">
      <c r="B340" s="3"/>
      <c r="C340" s="8"/>
      <c r="D340" s="8"/>
    </row>
    <row r="341" spans="2:4" x14ac:dyDescent="0.2">
      <c r="B341" s="3"/>
      <c r="C341" s="8"/>
      <c r="D341" s="8"/>
    </row>
    <row r="342" spans="2:4" x14ac:dyDescent="0.2">
      <c r="B342" s="3"/>
      <c r="C342" s="8"/>
      <c r="D342" s="8"/>
    </row>
    <row r="343" spans="2:4" x14ac:dyDescent="0.2">
      <c r="B343" s="3"/>
      <c r="C343" s="8"/>
      <c r="D343" s="8"/>
    </row>
    <row r="344" spans="2:4" x14ac:dyDescent="0.2">
      <c r="B344" s="3"/>
      <c r="C344" s="8"/>
      <c r="D344" s="8"/>
    </row>
    <row r="345" spans="2:4" x14ac:dyDescent="0.2">
      <c r="B345" s="3"/>
      <c r="C345" s="8"/>
      <c r="D345" s="8"/>
    </row>
    <row r="346" spans="2:4" x14ac:dyDescent="0.2">
      <c r="B346" s="3"/>
      <c r="C346" s="8"/>
      <c r="D346" s="8"/>
    </row>
    <row r="347" spans="2:4" x14ac:dyDescent="0.2">
      <c r="B347" s="3"/>
      <c r="C347" s="8"/>
      <c r="D347" s="8"/>
    </row>
    <row r="348" spans="2:4" x14ac:dyDescent="0.2">
      <c r="B348" s="3"/>
      <c r="C348" s="8"/>
      <c r="D348" s="8"/>
    </row>
    <row r="349" spans="2:4" x14ac:dyDescent="0.2">
      <c r="B349" s="3"/>
      <c r="C349" s="8"/>
      <c r="D349" s="8"/>
    </row>
    <row r="350" spans="2:4" x14ac:dyDescent="0.2">
      <c r="B350" s="3"/>
      <c r="C350" s="8"/>
      <c r="D350" s="8"/>
    </row>
    <row r="351" spans="2:4" x14ac:dyDescent="0.2">
      <c r="B351" s="3"/>
      <c r="C351" s="8"/>
      <c r="D351" s="8"/>
    </row>
    <row r="352" spans="2:4" x14ac:dyDescent="0.2">
      <c r="B352" s="3"/>
      <c r="C352" s="8"/>
      <c r="D352" s="8"/>
    </row>
    <row r="353" spans="2:4" x14ac:dyDescent="0.2">
      <c r="B353" s="3"/>
      <c r="C353" s="8"/>
      <c r="D353" s="8"/>
    </row>
    <row r="354" spans="2:4" x14ac:dyDescent="0.2">
      <c r="C354" s="8"/>
      <c r="D354" s="8"/>
    </row>
    <row r="355" spans="2:4" x14ac:dyDescent="0.2">
      <c r="C355" s="8"/>
      <c r="D355" s="8"/>
    </row>
    <row r="356" spans="2:4" x14ac:dyDescent="0.2">
      <c r="C356" s="8"/>
      <c r="D356" s="8"/>
    </row>
    <row r="357" spans="2:4" x14ac:dyDescent="0.2">
      <c r="C357" s="8"/>
      <c r="D357" s="8"/>
    </row>
    <row r="358" spans="2:4" x14ac:dyDescent="0.2">
      <c r="C358" s="8"/>
      <c r="D358" s="8"/>
    </row>
    <row r="359" spans="2:4" x14ac:dyDescent="0.2">
      <c r="C359" s="8"/>
      <c r="D359" s="8"/>
    </row>
    <row r="360" spans="2:4" x14ac:dyDescent="0.2">
      <c r="C360" s="8"/>
      <c r="D360" s="8"/>
    </row>
    <row r="361" spans="2:4" x14ac:dyDescent="0.2">
      <c r="C361" s="8"/>
      <c r="D361" s="8"/>
    </row>
    <row r="362" spans="2:4" x14ac:dyDescent="0.2">
      <c r="C362" s="8"/>
      <c r="D362" s="8"/>
    </row>
    <row r="363" spans="2:4" x14ac:dyDescent="0.2">
      <c r="C363" s="8"/>
      <c r="D363" s="8"/>
    </row>
    <row r="364" spans="2:4" x14ac:dyDescent="0.2">
      <c r="C364" s="8"/>
      <c r="D364" s="8"/>
    </row>
    <row r="365" spans="2:4" x14ac:dyDescent="0.2">
      <c r="C365" s="8"/>
      <c r="D365" s="8"/>
    </row>
    <row r="366" spans="2:4" x14ac:dyDescent="0.2">
      <c r="C366" s="8"/>
      <c r="D366" s="8"/>
    </row>
    <row r="367" spans="2:4" x14ac:dyDescent="0.2">
      <c r="C367" s="8"/>
      <c r="D367" s="8"/>
    </row>
    <row r="368" spans="2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3"/>
  <sheetViews>
    <sheetView topLeftCell="A97" workbookViewId="0">
      <selection activeCell="A57" sqref="A57:C144"/>
    </sheetView>
  </sheetViews>
  <sheetFormatPr defaultRowHeight="12.75" x14ac:dyDescent="0.2"/>
  <cols>
    <col min="1" max="1" width="19.7109375" style="8" customWidth="1"/>
    <col min="2" max="2" width="4.42578125" style="11" customWidth="1"/>
    <col min="3" max="3" width="12.7109375" style="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16" t="s">
        <v>84</v>
      </c>
      <c r="I1" s="17" t="s">
        <v>85</v>
      </c>
      <c r="J1" s="18" t="s">
        <v>86</v>
      </c>
    </row>
    <row r="2" spans="1:16" x14ac:dyDescent="0.2">
      <c r="I2" s="19" t="s">
        <v>87</v>
      </c>
      <c r="J2" s="20" t="s">
        <v>88</v>
      </c>
    </row>
    <row r="3" spans="1:16" x14ac:dyDescent="0.2">
      <c r="A3" s="21" t="s">
        <v>89</v>
      </c>
      <c r="I3" s="19" t="s">
        <v>90</v>
      </c>
      <c r="J3" s="20" t="s">
        <v>32</v>
      </c>
    </row>
    <row r="4" spans="1:16" x14ac:dyDescent="0.2">
      <c r="I4" s="19" t="s">
        <v>91</v>
      </c>
      <c r="J4" s="20" t="s">
        <v>32</v>
      </c>
    </row>
    <row r="5" spans="1:16" ht="13.5" thickBot="1" x14ac:dyDescent="0.25">
      <c r="I5" s="22" t="s">
        <v>92</v>
      </c>
      <c r="J5" s="23" t="s">
        <v>81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BAVM 18 </v>
      </c>
      <c r="B11" s="3" t="str">
        <f t="shared" ref="B11:B42" si="1">IF(H11=INT(H11),"I","II")</f>
        <v>I</v>
      </c>
      <c r="C11" s="8">
        <f t="shared" ref="C11:C42" si="2">1*G11</f>
        <v>39053.428999999996</v>
      </c>
      <c r="D11" s="11" t="str">
        <f t="shared" ref="D11:D42" si="3">VLOOKUP(F11,I$1:J$5,2,FALSE)</f>
        <v>vis</v>
      </c>
      <c r="E11" s="24">
        <f>VLOOKUP(C11,Active!C$21:E$974,3,FALSE)</f>
        <v>-1498.0065748779787</v>
      </c>
      <c r="F11" s="3" t="s">
        <v>92</v>
      </c>
      <c r="G11" s="11" t="str">
        <f t="shared" ref="G11:G42" si="4">MID(I11,3,LEN(I11)-3)</f>
        <v>39053.429</v>
      </c>
      <c r="H11" s="8">
        <f t="shared" ref="H11:H42" si="5">1*K11</f>
        <v>-1498</v>
      </c>
      <c r="I11" s="25" t="s">
        <v>317</v>
      </c>
      <c r="J11" s="26" t="s">
        <v>318</v>
      </c>
      <c r="K11" s="25">
        <v>-1498</v>
      </c>
      <c r="L11" s="25" t="s">
        <v>319</v>
      </c>
      <c r="M11" s="26" t="s">
        <v>320</v>
      </c>
      <c r="N11" s="26"/>
      <c r="O11" s="27" t="s">
        <v>321</v>
      </c>
      <c r="P11" s="28" t="s">
        <v>322</v>
      </c>
    </row>
    <row r="12" spans="1:16" ht="12.75" customHeight="1" thickBot="1" x14ac:dyDescent="0.25">
      <c r="A12" s="8" t="str">
        <f t="shared" si="0"/>
        <v> ORI 106 </v>
      </c>
      <c r="B12" s="3" t="str">
        <f t="shared" si="1"/>
        <v>I</v>
      </c>
      <c r="C12" s="8">
        <f t="shared" si="2"/>
        <v>39916.373</v>
      </c>
      <c r="D12" s="11" t="str">
        <f t="shared" si="3"/>
        <v>vis</v>
      </c>
      <c r="E12" s="24">
        <f>VLOOKUP(C12,Active!C$21:E$974,3,FALSE)</f>
        <v>-1263.9988415458738</v>
      </c>
      <c r="F12" s="3" t="s">
        <v>92</v>
      </c>
      <c r="G12" s="11" t="str">
        <f t="shared" si="4"/>
        <v>39916.373</v>
      </c>
      <c r="H12" s="8">
        <f t="shared" si="5"/>
        <v>-1264</v>
      </c>
      <c r="I12" s="25" t="s">
        <v>323</v>
      </c>
      <c r="J12" s="26" t="s">
        <v>324</v>
      </c>
      <c r="K12" s="25">
        <v>-1264</v>
      </c>
      <c r="L12" s="25" t="s">
        <v>267</v>
      </c>
      <c r="M12" s="26" t="s">
        <v>320</v>
      </c>
      <c r="N12" s="26"/>
      <c r="O12" s="27" t="s">
        <v>325</v>
      </c>
      <c r="P12" s="27" t="s">
        <v>326</v>
      </c>
    </row>
    <row r="13" spans="1:16" ht="12.75" customHeight="1" thickBot="1" x14ac:dyDescent="0.25">
      <c r="A13" s="8" t="str">
        <f t="shared" si="0"/>
        <v> MVS 8.29 </v>
      </c>
      <c r="B13" s="3" t="str">
        <f t="shared" si="1"/>
        <v>I</v>
      </c>
      <c r="C13" s="8">
        <f t="shared" si="2"/>
        <v>40152.362000000001</v>
      </c>
      <c r="D13" s="11" t="str">
        <f t="shared" si="3"/>
        <v>vis</v>
      </c>
      <c r="E13" s="24">
        <f>VLOOKUP(C13,Active!C$21:E$974,3,FALSE)</f>
        <v>-1200.004826892188</v>
      </c>
      <c r="F13" s="3" t="s">
        <v>92</v>
      </c>
      <c r="G13" s="11" t="str">
        <f t="shared" si="4"/>
        <v>40152.362</v>
      </c>
      <c r="H13" s="8">
        <f t="shared" si="5"/>
        <v>-1200</v>
      </c>
      <c r="I13" s="25" t="s">
        <v>327</v>
      </c>
      <c r="J13" s="26" t="s">
        <v>328</v>
      </c>
      <c r="K13" s="25">
        <v>-1200</v>
      </c>
      <c r="L13" s="25" t="s">
        <v>314</v>
      </c>
      <c r="M13" s="26" t="s">
        <v>320</v>
      </c>
      <c r="N13" s="26"/>
      <c r="O13" s="27" t="s">
        <v>329</v>
      </c>
      <c r="P13" s="27" t="s">
        <v>330</v>
      </c>
    </row>
    <row r="14" spans="1:16" ht="12.75" customHeight="1" thickBot="1" x14ac:dyDescent="0.25">
      <c r="A14" s="8" t="str">
        <f t="shared" si="0"/>
        <v> HABZ 71 </v>
      </c>
      <c r="B14" s="3" t="str">
        <f t="shared" si="1"/>
        <v>I</v>
      </c>
      <c r="C14" s="8">
        <f t="shared" si="2"/>
        <v>40152.402999999998</v>
      </c>
      <c r="D14" s="11" t="str">
        <f t="shared" si="3"/>
        <v>vis</v>
      </c>
      <c r="E14" s="24">
        <f>VLOOKUP(C14,Active!C$21:E$974,3,FALSE)</f>
        <v>-1199.9937087697303</v>
      </c>
      <c r="F14" s="3" t="s">
        <v>92</v>
      </c>
      <c r="G14" s="11" t="str">
        <f t="shared" si="4"/>
        <v>40152.403</v>
      </c>
      <c r="H14" s="8">
        <f t="shared" si="5"/>
        <v>-1200</v>
      </c>
      <c r="I14" s="25" t="s">
        <v>331</v>
      </c>
      <c r="J14" s="26" t="s">
        <v>332</v>
      </c>
      <c r="K14" s="25">
        <v>-1200</v>
      </c>
      <c r="L14" s="25" t="s">
        <v>333</v>
      </c>
      <c r="M14" s="26" t="s">
        <v>97</v>
      </c>
      <c r="N14" s="26"/>
      <c r="O14" s="27" t="s">
        <v>315</v>
      </c>
      <c r="P14" s="27" t="s">
        <v>316</v>
      </c>
    </row>
    <row r="15" spans="1:16" ht="12.75" customHeight="1" thickBot="1" x14ac:dyDescent="0.25">
      <c r="A15" s="8" t="str">
        <f t="shared" si="0"/>
        <v> BAC 21.359 </v>
      </c>
      <c r="B15" s="3" t="str">
        <f t="shared" si="1"/>
        <v>II</v>
      </c>
      <c r="C15" s="8">
        <f t="shared" si="2"/>
        <v>40176.336000000003</v>
      </c>
      <c r="D15" s="11" t="str">
        <f t="shared" si="3"/>
        <v>vis</v>
      </c>
      <c r="E15" s="24">
        <f>VLOOKUP(C15,Active!C$21:E$974,3,FALSE)</f>
        <v>-1193.5037081650119</v>
      </c>
      <c r="F15" s="3" t="s">
        <v>92</v>
      </c>
      <c r="G15" s="11" t="str">
        <f t="shared" si="4"/>
        <v>40176.336</v>
      </c>
      <c r="H15" s="8">
        <f t="shared" si="5"/>
        <v>-1193.5</v>
      </c>
      <c r="I15" s="25" t="s">
        <v>334</v>
      </c>
      <c r="J15" s="26" t="s">
        <v>335</v>
      </c>
      <c r="K15" s="25">
        <v>-1193.5</v>
      </c>
      <c r="L15" s="25" t="s">
        <v>336</v>
      </c>
      <c r="M15" s="26" t="s">
        <v>337</v>
      </c>
      <c r="N15" s="26" t="s">
        <v>338</v>
      </c>
      <c r="O15" s="27" t="s">
        <v>339</v>
      </c>
      <c r="P15" s="27" t="s">
        <v>340</v>
      </c>
    </row>
    <row r="16" spans="1:16" ht="12.75" customHeight="1" thickBot="1" x14ac:dyDescent="0.25">
      <c r="A16" s="8" t="str">
        <f t="shared" si="0"/>
        <v> BAC 21.359 </v>
      </c>
      <c r="B16" s="3" t="str">
        <f t="shared" si="1"/>
        <v>II</v>
      </c>
      <c r="C16" s="8">
        <f t="shared" si="2"/>
        <v>40202.173999999999</v>
      </c>
      <c r="D16" s="11" t="str">
        <f t="shared" si="3"/>
        <v>vis</v>
      </c>
      <c r="E16" s="24">
        <f>VLOOKUP(C16,Active!C$21:E$974,3,FALSE)</f>
        <v>-1186.4971216265644</v>
      </c>
      <c r="F16" s="3" t="s">
        <v>92</v>
      </c>
      <c r="G16" s="11" t="str">
        <f t="shared" si="4"/>
        <v>40202.174</v>
      </c>
      <c r="H16" s="8">
        <f t="shared" si="5"/>
        <v>-1186.5</v>
      </c>
      <c r="I16" s="25" t="s">
        <v>341</v>
      </c>
      <c r="J16" s="26" t="s">
        <v>342</v>
      </c>
      <c r="K16" s="25">
        <v>-1186.5</v>
      </c>
      <c r="L16" s="25" t="s">
        <v>141</v>
      </c>
      <c r="M16" s="26" t="s">
        <v>337</v>
      </c>
      <c r="N16" s="26" t="s">
        <v>338</v>
      </c>
      <c r="O16" s="27" t="s">
        <v>339</v>
      </c>
      <c r="P16" s="27" t="s">
        <v>340</v>
      </c>
    </row>
    <row r="17" spans="1:16" ht="12.75" customHeight="1" thickBot="1" x14ac:dyDescent="0.25">
      <c r="A17" s="8" t="str">
        <f t="shared" si="0"/>
        <v> BAC 21.359 </v>
      </c>
      <c r="B17" s="3" t="str">
        <f t="shared" si="1"/>
        <v>I</v>
      </c>
      <c r="C17" s="8">
        <f t="shared" si="2"/>
        <v>40237.195</v>
      </c>
      <c r="D17" s="11" t="str">
        <f t="shared" si="3"/>
        <v>vis</v>
      </c>
      <c r="E17" s="24">
        <f>VLOOKUP(C17,Active!C$21:E$974,3,FALSE)</f>
        <v>-1177.000346831185</v>
      </c>
      <c r="F17" s="3" t="s">
        <v>92</v>
      </c>
      <c r="G17" s="11" t="str">
        <f t="shared" si="4"/>
        <v>40237.195</v>
      </c>
      <c r="H17" s="8">
        <f t="shared" si="5"/>
        <v>-1177</v>
      </c>
      <c r="I17" s="25" t="s">
        <v>343</v>
      </c>
      <c r="J17" s="26" t="s">
        <v>344</v>
      </c>
      <c r="K17" s="25">
        <v>-1177</v>
      </c>
      <c r="L17" s="25" t="s">
        <v>129</v>
      </c>
      <c r="M17" s="26" t="s">
        <v>337</v>
      </c>
      <c r="N17" s="26" t="s">
        <v>338</v>
      </c>
      <c r="O17" s="27" t="s">
        <v>339</v>
      </c>
      <c r="P17" s="27" t="s">
        <v>340</v>
      </c>
    </row>
    <row r="18" spans="1:16" ht="12.75" customHeight="1" thickBot="1" x14ac:dyDescent="0.25">
      <c r="A18" s="8" t="str">
        <f t="shared" si="0"/>
        <v>IBVS 530 </v>
      </c>
      <c r="B18" s="3" t="str">
        <f t="shared" si="1"/>
        <v>I</v>
      </c>
      <c r="C18" s="8">
        <f t="shared" si="2"/>
        <v>40871.476000000002</v>
      </c>
      <c r="D18" s="11" t="str">
        <f t="shared" si="3"/>
        <v>vis</v>
      </c>
      <c r="E18" s="24">
        <f>VLOOKUP(C18,Active!C$21:E$974,3,FALSE)</f>
        <v>-1005.0000094910786</v>
      </c>
      <c r="F18" s="3" t="s">
        <v>92</v>
      </c>
      <c r="G18" s="11" t="str">
        <f t="shared" si="4"/>
        <v>40871.476</v>
      </c>
      <c r="H18" s="8">
        <f t="shared" si="5"/>
        <v>-1005</v>
      </c>
      <c r="I18" s="25" t="s">
        <v>345</v>
      </c>
      <c r="J18" s="26" t="s">
        <v>346</v>
      </c>
      <c r="K18" s="25">
        <v>-1005</v>
      </c>
      <c r="L18" s="25" t="s">
        <v>347</v>
      </c>
      <c r="M18" s="26" t="s">
        <v>337</v>
      </c>
      <c r="N18" s="26" t="s">
        <v>338</v>
      </c>
      <c r="O18" s="27" t="s">
        <v>348</v>
      </c>
      <c r="P18" s="28" t="s">
        <v>349</v>
      </c>
    </row>
    <row r="19" spans="1:16" ht="12.75" customHeight="1" thickBot="1" x14ac:dyDescent="0.25">
      <c r="A19" s="8" t="str">
        <f t="shared" si="0"/>
        <v> ORI 123 </v>
      </c>
      <c r="B19" s="3" t="str">
        <f t="shared" si="1"/>
        <v>I</v>
      </c>
      <c r="C19" s="8">
        <f t="shared" si="2"/>
        <v>40956.300999999999</v>
      </c>
      <c r="D19" s="11" t="str">
        <f t="shared" si="3"/>
        <v>vis</v>
      </c>
      <c r="E19" s="24">
        <f>VLOOKUP(C19,Active!C$21:E$974,3,FALSE)</f>
        <v>-981.99769881982411</v>
      </c>
      <c r="F19" s="3" t="s">
        <v>92</v>
      </c>
      <c r="G19" s="11" t="str">
        <f t="shared" si="4"/>
        <v>40956.301</v>
      </c>
      <c r="H19" s="8">
        <f t="shared" si="5"/>
        <v>-982</v>
      </c>
      <c r="I19" s="25" t="s">
        <v>350</v>
      </c>
      <c r="J19" s="26" t="s">
        <v>351</v>
      </c>
      <c r="K19" s="25">
        <v>-982</v>
      </c>
      <c r="L19" s="25" t="s">
        <v>352</v>
      </c>
      <c r="M19" s="26" t="s">
        <v>320</v>
      </c>
      <c r="N19" s="26"/>
      <c r="O19" s="27" t="s">
        <v>325</v>
      </c>
      <c r="P19" s="27" t="s">
        <v>353</v>
      </c>
    </row>
    <row r="20" spans="1:16" ht="12.75" customHeight="1" thickBot="1" x14ac:dyDescent="0.25">
      <c r="A20" s="8" t="str">
        <f t="shared" si="0"/>
        <v> ORI 123 </v>
      </c>
      <c r="B20" s="3" t="str">
        <f t="shared" si="1"/>
        <v>I</v>
      </c>
      <c r="C20" s="8">
        <f t="shared" si="2"/>
        <v>40967.366000000002</v>
      </c>
      <c r="D20" s="11" t="str">
        <f t="shared" si="3"/>
        <v>vis</v>
      </c>
      <c r="E20" s="24">
        <f>VLOOKUP(C20,Active!C$21:E$974,3,FALSE)</f>
        <v>-978.99716162468712</v>
      </c>
      <c r="F20" s="3" t="s">
        <v>92</v>
      </c>
      <c r="G20" s="11" t="str">
        <f t="shared" si="4"/>
        <v>40967.366</v>
      </c>
      <c r="H20" s="8">
        <f t="shared" si="5"/>
        <v>-979</v>
      </c>
      <c r="I20" s="25" t="s">
        <v>354</v>
      </c>
      <c r="J20" s="26" t="s">
        <v>355</v>
      </c>
      <c r="K20" s="25">
        <v>-979</v>
      </c>
      <c r="L20" s="25" t="s">
        <v>356</v>
      </c>
      <c r="M20" s="26" t="s">
        <v>320</v>
      </c>
      <c r="N20" s="26"/>
      <c r="O20" s="27" t="s">
        <v>325</v>
      </c>
      <c r="P20" s="27" t="s">
        <v>353</v>
      </c>
    </row>
    <row r="21" spans="1:16" ht="12.75" customHeight="1" thickBot="1" x14ac:dyDescent="0.25">
      <c r="A21" s="8" t="str">
        <f t="shared" si="0"/>
        <v> BBS 2 </v>
      </c>
      <c r="B21" s="3" t="str">
        <f t="shared" si="1"/>
        <v>I</v>
      </c>
      <c r="C21" s="8">
        <f t="shared" si="2"/>
        <v>41273.444000000003</v>
      </c>
      <c r="D21" s="11" t="str">
        <f t="shared" si="3"/>
        <v>vis</v>
      </c>
      <c r="E21" s="24">
        <f>VLOOKUP(C21,Active!C$21:E$974,3,FALSE)</f>
        <v>-895.99685221547395</v>
      </c>
      <c r="F21" s="3" t="s">
        <v>92</v>
      </c>
      <c r="G21" s="11" t="str">
        <f t="shared" si="4"/>
        <v>41273.444</v>
      </c>
      <c r="H21" s="8">
        <f t="shared" si="5"/>
        <v>-896</v>
      </c>
      <c r="I21" s="25" t="s">
        <v>357</v>
      </c>
      <c r="J21" s="26" t="s">
        <v>358</v>
      </c>
      <c r="K21" s="25">
        <v>-896</v>
      </c>
      <c r="L21" s="25" t="s">
        <v>359</v>
      </c>
      <c r="M21" s="26" t="s">
        <v>320</v>
      </c>
      <c r="N21" s="26"/>
      <c r="O21" s="27" t="s">
        <v>360</v>
      </c>
      <c r="P21" s="27" t="s">
        <v>361</v>
      </c>
    </row>
    <row r="22" spans="1:16" ht="12.75" customHeight="1" thickBot="1" x14ac:dyDescent="0.25">
      <c r="A22" s="8" t="str">
        <f t="shared" si="0"/>
        <v> BBS 2 </v>
      </c>
      <c r="B22" s="3" t="str">
        <f t="shared" si="1"/>
        <v>I</v>
      </c>
      <c r="C22" s="8">
        <f t="shared" si="2"/>
        <v>41273.455999999998</v>
      </c>
      <c r="D22" s="11" t="str">
        <f t="shared" si="3"/>
        <v>vis</v>
      </c>
      <c r="E22" s="24">
        <f>VLOOKUP(C22,Active!C$21:E$974,3,FALSE)</f>
        <v>-895.99359813085334</v>
      </c>
      <c r="F22" s="3" t="s">
        <v>92</v>
      </c>
      <c r="G22" s="11" t="str">
        <f t="shared" si="4"/>
        <v>41273.456</v>
      </c>
      <c r="H22" s="8">
        <f t="shared" si="5"/>
        <v>-896</v>
      </c>
      <c r="I22" s="25" t="s">
        <v>362</v>
      </c>
      <c r="J22" s="26" t="s">
        <v>363</v>
      </c>
      <c r="K22" s="25">
        <v>-896</v>
      </c>
      <c r="L22" s="25" t="s">
        <v>364</v>
      </c>
      <c r="M22" s="26" t="s">
        <v>320</v>
      </c>
      <c r="N22" s="26"/>
      <c r="O22" s="27" t="s">
        <v>365</v>
      </c>
      <c r="P22" s="27" t="s">
        <v>361</v>
      </c>
    </row>
    <row r="23" spans="1:16" ht="12.75" customHeight="1" thickBot="1" x14ac:dyDescent="0.25">
      <c r="A23" s="8" t="str">
        <f t="shared" si="0"/>
        <v>IBVS 937 </v>
      </c>
      <c r="B23" s="3" t="str">
        <f t="shared" si="1"/>
        <v>I</v>
      </c>
      <c r="C23" s="8">
        <f t="shared" si="2"/>
        <v>41332.44</v>
      </c>
      <c r="D23" s="11" t="str">
        <f t="shared" si="3"/>
        <v>vis</v>
      </c>
      <c r="E23" s="24">
        <f>VLOOKUP(C23,Active!C$21:E$974,3,FALSE)</f>
        <v>-879.99868751920087</v>
      </c>
      <c r="F23" s="3" t="s">
        <v>92</v>
      </c>
      <c r="G23" s="11" t="str">
        <f t="shared" si="4"/>
        <v>41332.440</v>
      </c>
      <c r="H23" s="8">
        <f t="shared" si="5"/>
        <v>-880</v>
      </c>
      <c r="I23" s="25" t="s">
        <v>366</v>
      </c>
      <c r="J23" s="26" t="s">
        <v>367</v>
      </c>
      <c r="K23" s="25">
        <v>-880</v>
      </c>
      <c r="L23" s="25" t="s">
        <v>368</v>
      </c>
      <c r="M23" s="26" t="s">
        <v>337</v>
      </c>
      <c r="N23" s="26" t="s">
        <v>338</v>
      </c>
      <c r="O23" s="27" t="s">
        <v>369</v>
      </c>
      <c r="P23" s="28" t="s">
        <v>370</v>
      </c>
    </row>
    <row r="24" spans="1:16" ht="12.75" customHeight="1" thickBot="1" x14ac:dyDescent="0.25">
      <c r="A24" s="8" t="str">
        <f t="shared" si="0"/>
        <v> HABZ 71 </v>
      </c>
      <c r="B24" s="3" t="str">
        <f t="shared" si="1"/>
        <v>I</v>
      </c>
      <c r="C24" s="8">
        <f t="shared" si="2"/>
        <v>41959.341999999997</v>
      </c>
      <c r="D24" s="11" t="str">
        <f t="shared" si="3"/>
        <v>vis</v>
      </c>
      <c r="E24" s="24">
        <f>VLOOKUP(C24,Active!C$21:E$974,3,FALSE)</f>
        <v>-709.99934104786394</v>
      </c>
      <c r="F24" s="3" t="s">
        <v>92</v>
      </c>
      <c r="G24" s="11" t="str">
        <f t="shared" si="4"/>
        <v>41959.342</v>
      </c>
      <c r="H24" s="8">
        <f t="shared" si="5"/>
        <v>-710</v>
      </c>
      <c r="I24" s="25" t="s">
        <v>371</v>
      </c>
      <c r="J24" s="26" t="s">
        <v>372</v>
      </c>
      <c r="K24" s="25">
        <v>-710</v>
      </c>
      <c r="L24" s="25" t="s">
        <v>373</v>
      </c>
      <c r="M24" s="26" t="s">
        <v>97</v>
      </c>
      <c r="N24" s="26"/>
      <c r="O24" s="27" t="s">
        <v>315</v>
      </c>
      <c r="P24" s="27" t="s">
        <v>316</v>
      </c>
    </row>
    <row r="25" spans="1:16" ht="12.75" customHeight="1" thickBot="1" x14ac:dyDescent="0.25">
      <c r="A25" s="8" t="str">
        <f t="shared" si="0"/>
        <v>IBVS 1053 </v>
      </c>
      <c r="B25" s="3" t="str">
        <f t="shared" si="1"/>
        <v>I</v>
      </c>
      <c r="C25" s="8">
        <f t="shared" si="2"/>
        <v>42324.4202</v>
      </c>
      <c r="D25" s="11" t="str">
        <f t="shared" si="3"/>
        <v>vis</v>
      </c>
      <c r="E25" s="24">
        <f>VLOOKUP(C25,Active!C$21:E$974,3,FALSE)</f>
        <v>-610.99972801275931</v>
      </c>
      <c r="F25" s="3" t="s">
        <v>92</v>
      </c>
      <c r="G25" s="11" t="str">
        <f t="shared" si="4"/>
        <v>42324.4202</v>
      </c>
      <c r="H25" s="8">
        <f t="shared" si="5"/>
        <v>-611</v>
      </c>
      <c r="I25" s="25" t="s">
        <v>374</v>
      </c>
      <c r="J25" s="26" t="s">
        <v>375</v>
      </c>
      <c r="K25" s="25">
        <v>-611</v>
      </c>
      <c r="L25" s="25" t="s">
        <v>376</v>
      </c>
      <c r="M25" s="26" t="s">
        <v>337</v>
      </c>
      <c r="N25" s="26" t="s">
        <v>338</v>
      </c>
      <c r="O25" s="27" t="s">
        <v>377</v>
      </c>
      <c r="P25" s="28" t="s">
        <v>378</v>
      </c>
    </row>
    <row r="26" spans="1:16" ht="12.75" customHeight="1" thickBot="1" x14ac:dyDescent="0.25">
      <c r="A26" s="8" t="str">
        <f t="shared" si="0"/>
        <v>IBVS 1163 </v>
      </c>
      <c r="B26" s="3" t="str">
        <f t="shared" si="1"/>
        <v>I</v>
      </c>
      <c r="C26" s="8">
        <f t="shared" si="2"/>
        <v>42630.495300000002</v>
      </c>
      <c r="D26" s="11" t="str">
        <f t="shared" si="3"/>
        <v>vis</v>
      </c>
      <c r="E26" s="24">
        <f>VLOOKUP(C26,Active!C$21:E$974,3,FALSE)</f>
        <v>-528.00020500732967</v>
      </c>
      <c r="F26" s="3" t="s">
        <v>92</v>
      </c>
      <c r="G26" s="11" t="str">
        <f t="shared" si="4"/>
        <v>42630.4953</v>
      </c>
      <c r="H26" s="8">
        <f t="shared" si="5"/>
        <v>-528</v>
      </c>
      <c r="I26" s="25" t="s">
        <v>379</v>
      </c>
      <c r="J26" s="26" t="s">
        <v>380</v>
      </c>
      <c r="K26" s="25">
        <v>-528</v>
      </c>
      <c r="L26" s="25" t="s">
        <v>381</v>
      </c>
      <c r="M26" s="26" t="s">
        <v>337</v>
      </c>
      <c r="N26" s="26" t="s">
        <v>338</v>
      </c>
      <c r="O26" s="27" t="s">
        <v>382</v>
      </c>
      <c r="P26" s="28" t="s">
        <v>383</v>
      </c>
    </row>
    <row r="27" spans="1:16" ht="12.75" customHeight="1" thickBot="1" x14ac:dyDescent="0.25">
      <c r="A27" s="8" t="str">
        <f t="shared" si="0"/>
        <v>IBVS 1249 </v>
      </c>
      <c r="B27" s="3" t="str">
        <f t="shared" si="1"/>
        <v>I</v>
      </c>
      <c r="C27" s="8">
        <f t="shared" si="2"/>
        <v>42722.682000000001</v>
      </c>
      <c r="D27" s="11" t="str">
        <f t="shared" si="3"/>
        <v>vis</v>
      </c>
      <c r="E27" s="24">
        <f>VLOOKUP(C27,Active!C$21:E$974,3,FALSE)</f>
        <v>-503.00159477263736</v>
      </c>
      <c r="F27" s="3" t="s">
        <v>92</v>
      </c>
      <c r="G27" s="11" t="str">
        <f t="shared" si="4"/>
        <v>42722.682</v>
      </c>
      <c r="H27" s="8">
        <f t="shared" si="5"/>
        <v>-503</v>
      </c>
      <c r="I27" s="25" t="s">
        <v>388</v>
      </c>
      <c r="J27" s="26" t="s">
        <v>389</v>
      </c>
      <c r="K27" s="25">
        <v>-503</v>
      </c>
      <c r="L27" s="25" t="s">
        <v>390</v>
      </c>
      <c r="M27" s="26" t="s">
        <v>320</v>
      </c>
      <c r="N27" s="26"/>
      <c r="O27" s="27" t="s">
        <v>391</v>
      </c>
      <c r="P27" s="28" t="s">
        <v>392</v>
      </c>
    </row>
    <row r="28" spans="1:16" ht="12.75" customHeight="1" thickBot="1" x14ac:dyDescent="0.25">
      <c r="A28" s="8" t="str">
        <f t="shared" si="0"/>
        <v> BBS 25 </v>
      </c>
      <c r="B28" s="3" t="str">
        <f t="shared" si="1"/>
        <v>I</v>
      </c>
      <c r="C28" s="8">
        <f t="shared" si="2"/>
        <v>42774.307999999997</v>
      </c>
      <c r="D28" s="11" t="str">
        <f t="shared" si="3"/>
        <v>vis</v>
      </c>
      <c r="E28" s="24">
        <f>VLOOKUP(C28,Active!C$21:E$974,3,FALSE)</f>
        <v>-489.00198038166599</v>
      </c>
      <c r="F28" s="3" t="s">
        <v>92</v>
      </c>
      <c r="G28" s="11" t="str">
        <f t="shared" si="4"/>
        <v>42774.308</v>
      </c>
      <c r="H28" s="8">
        <f t="shared" si="5"/>
        <v>-489</v>
      </c>
      <c r="I28" s="25" t="s">
        <v>393</v>
      </c>
      <c r="J28" s="26" t="s">
        <v>394</v>
      </c>
      <c r="K28" s="25">
        <v>-489</v>
      </c>
      <c r="L28" s="25" t="s">
        <v>395</v>
      </c>
      <c r="M28" s="26" t="s">
        <v>320</v>
      </c>
      <c r="N28" s="26"/>
      <c r="O28" s="27" t="s">
        <v>325</v>
      </c>
      <c r="P28" s="27" t="s">
        <v>396</v>
      </c>
    </row>
    <row r="29" spans="1:16" ht="12.75" customHeight="1" thickBot="1" x14ac:dyDescent="0.25">
      <c r="A29" s="8" t="str">
        <f t="shared" si="0"/>
        <v> VSSC 58.18 </v>
      </c>
      <c r="B29" s="3" t="str">
        <f t="shared" si="1"/>
        <v>I</v>
      </c>
      <c r="C29" s="8">
        <f t="shared" si="2"/>
        <v>43150.464</v>
      </c>
      <c r="D29" s="11" t="str">
        <f t="shared" si="3"/>
        <v>vis</v>
      </c>
      <c r="E29" s="24">
        <f>VLOOKUP(C29,Active!C$21:E$974,3,FALSE)</f>
        <v>-386.99835912782851</v>
      </c>
      <c r="F29" s="3" t="s">
        <v>92</v>
      </c>
      <c r="G29" s="11" t="str">
        <f t="shared" si="4"/>
        <v>43150.464</v>
      </c>
      <c r="H29" s="8">
        <f t="shared" si="5"/>
        <v>-387</v>
      </c>
      <c r="I29" s="25" t="s">
        <v>397</v>
      </c>
      <c r="J29" s="26" t="s">
        <v>398</v>
      </c>
      <c r="K29" s="25">
        <v>-387</v>
      </c>
      <c r="L29" s="25" t="s">
        <v>399</v>
      </c>
      <c r="M29" s="26" t="s">
        <v>320</v>
      </c>
      <c r="N29" s="26"/>
      <c r="O29" s="27" t="s">
        <v>400</v>
      </c>
      <c r="P29" s="27" t="s">
        <v>401</v>
      </c>
    </row>
    <row r="30" spans="1:16" ht="12.75" customHeight="1" thickBot="1" x14ac:dyDescent="0.25">
      <c r="A30" s="8" t="str">
        <f t="shared" si="0"/>
        <v>IBVS 1449 </v>
      </c>
      <c r="B30" s="3" t="str">
        <f t="shared" si="1"/>
        <v>I</v>
      </c>
      <c r="C30" s="8">
        <f t="shared" si="2"/>
        <v>43386.469599999997</v>
      </c>
      <c r="D30" s="11" t="str">
        <f t="shared" si="3"/>
        <v>vis</v>
      </c>
      <c r="E30" s="24">
        <f>VLOOKUP(C30,Active!C$21:E$974,3,FALSE)</f>
        <v>-322.99984299041699</v>
      </c>
      <c r="F30" s="3" t="s">
        <v>92</v>
      </c>
      <c r="G30" s="11" t="str">
        <f t="shared" si="4"/>
        <v>43386.4696</v>
      </c>
      <c r="H30" s="8">
        <f t="shared" si="5"/>
        <v>-323</v>
      </c>
      <c r="I30" s="25" t="s">
        <v>402</v>
      </c>
      <c r="J30" s="26" t="s">
        <v>403</v>
      </c>
      <c r="K30" s="25">
        <v>-323</v>
      </c>
      <c r="L30" s="25" t="s">
        <v>404</v>
      </c>
      <c r="M30" s="26" t="s">
        <v>337</v>
      </c>
      <c r="N30" s="26" t="s">
        <v>338</v>
      </c>
      <c r="O30" s="27" t="s">
        <v>377</v>
      </c>
      <c r="P30" s="28" t="s">
        <v>405</v>
      </c>
    </row>
    <row r="31" spans="1:16" ht="12.75" customHeight="1" thickBot="1" x14ac:dyDescent="0.25">
      <c r="A31" s="8" t="str">
        <f t="shared" si="0"/>
        <v> VSSC 58.18 </v>
      </c>
      <c r="B31" s="3" t="str">
        <f t="shared" si="1"/>
        <v>I</v>
      </c>
      <c r="C31" s="8">
        <f t="shared" si="2"/>
        <v>43777.349000000002</v>
      </c>
      <c r="D31" s="11" t="str">
        <f t="shared" si="3"/>
        <v>vis</v>
      </c>
      <c r="E31" s="24">
        <f>VLOOKUP(C31,Active!C$21:E$974,3,FALSE)</f>
        <v>-217.00362260970391</v>
      </c>
      <c r="F31" s="3" t="s">
        <v>92</v>
      </c>
      <c r="G31" s="11" t="str">
        <f t="shared" si="4"/>
        <v>43777.349</v>
      </c>
      <c r="H31" s="8">
        <f t="shared" si="5"/>
        <v>-217</v>
      </c>
      <c r="I31" s="25" t="s">
        <v>406</v>
      </c>
      <c r="J31" s="26" t="s">
        <v>407</v>
      </c>
      <c r="K31" s="25">
        <v>-217</v>
      </c>
      <c r="L31" s="25" t="s">
        <v>408</v>
      </c>
      <c r="M31" s="26" t="s">
        <v>320</v>
      </c>
      <c r="N31" s="26"/>
      <c r="O31" s="27" t="s">
        <v>400</v>
      </c>
      <c r="P31" s="27" t="s">
        <v>401</v>
      </c>
    </row>
    <row r="32" spans="1:16" ht="12.75" customHeight="1" thickBot="1" x14ac:dyDescent="0.25">
      <c r="A32" s="8" t="str">
        <f t="shared" si="0"/>
        <v> BBS 39 </v>
      </c>
      <c r="B32" s="3" t="str">
        <f t="shared" si="1"/>
        <v>I</v>
      </c>
      <c r="C32" s="8">
        <f t="shared" si="2"/>
        <v>43788.402999999998</v>
      </c>
      <c r="D32" s="11" t="str">
        <f t="shared" si="3"/>
        <v>vis</v>
      </c>
      <c r="E32" s="24">
        <f>VLOOKUP(C32,Active!C$21:E$974,3,FALSE)</f>
        <v>-214.00606832547197</v>
      </c>
      <c r="F32" s="3" t="s">
        <v>92</v>
      </c>
      <c r="G32" s="11" t="str">
        <f t="shared" si="4"/>
        <v>43788.403</v>
      </c>
      <c r="H32" s="8">
        <f t="shared" si="5"/>
        <v>-214</v>
      </c>
      <c r="I32" s="25" t="s">
        <v>409</v>
      </c>
      <c r="J32" s="26" t="s">
        <v>410</v>
      </c>
      <c r="K32" s="25">
        <v>-214</v>
      </c>
      <c r="L32" s="25" t="s">
        <v>411</v>
      </c>
      <c r="M32" s="26" t="s">
        <v>320</v>
      </c>
      <c r="N32" s="26"/>
      <c r="O32" s="27" t="s">
        <v>412</v>
      </c>
      <c r="P32" s="27" t="s">
        <v>413</v>
      </c>
    </row>
    <row r="33" spans="1:16" ht="12.75" customHeight="1" thickBot="1" x14ac:dyDescent="0.25">
      <c r="A33" s="8" t="str">
        <f t="shared" si="0"/>
        <v> BBS 40 </v>
      </c>
      <c r="B33" s="3" t="str">
        <f t="shared" si="1"/>
        <v>I</v>
      </c>
      <c r="C33" s="8">
        <f t="shared" si="2"/>
        <v>43836.356</v>
      </c>
      <c r="D33" s="11" t="str">
        <f t="shared" si="3"/>
        <v>vis</v>
      </c>
      <c r="E33" s="24">
        <f>VLOOKUP(C33,Active!C$21:E$974,3,FALSE)</f>
        <v>-201.00247500252786</v>
      </c>
      <c r="F33" s="3" t="s">
        <v>92</v>
      </c>
      <c r="G33" s="11" t="str">
        <f t="shared" si="4"/>
        <v>43836.356</v>
      </c>
      <c r="H33" s="8">
        <f t="shared" si="5"/>
        <v>-201</v>
      </c>
      <c r="I33" s="25" t="s">
        <v>414</v>
      </c>
      <c r="J33" s="26" t="s">
        <v>415</v>
      </c>
      <c r="K33" s="25">
        <v>-201</v>
      </c>
      <c r="L33" s="25" t="s">
        <v>416</v>
      </c>
      <c r="M33" s="26" t="s">
        <v>320</v>
      </c>
      <c r="N33" s="26"/>
      <c r="O33" s="27" t="s">
        <v>412</v>
      </c>
      <c r="P33" s="27" t="s">
        <v>417</v>
      </c>
    </row>
    <row r="34" spans="1:16" ht="12.75" customHeight="1" thickBot="1" x14ac:dyDescent="0.25">
      <c r="A34" s="8" t="str">
        <f t="shared" si="0"/>
        <v> VSSC 59.19 </v>
      </c>
      <c r="B34" s="3" t="str">
        <f t="shared" si="1"/>
        <v>II</v>
      </c>
      <c r="C34" s="8">
        <f t="shared" si="2"/>
        <v>44140.571000000004</v>
      </c>
      <c r="D34" s="11" t="str">
        <f t="shared" si="3"/>
        <v>vis</v>
      </c>
      <c r="E34" s="24">
        <f>VLOOKUP(C34,Active!C$21:E$974,3,FALSE)</f>
        <v>-118.5073622308684</v>
      </c>
      <c r="F34" s="3" t="s">
        <v>92</v>
      </c>
      <c r="G34" s="11" t="str">
        <f t="shared" si="4"/>
        <v>44140.571</v>
      </c>
      <c r="H34" s="8">
        <f t="shared" si="5"/>
        <v>-118.5</v>
      </c>
      <c r="I34" s="25" t="s">
        <v>418</v>
      </c>
      <c r="J34" s="26" t="s">
        <v>419</v>
      </c>
      <c r="K34" s="25">
        <v>-118.5</v>
      </c>
      <c r="L34" s="25" t="s">
        <v>292</v>
      </c>
      <c r="M34" s="26" t="s">
        <v>320</v>
      </c>
      <c r="N34" s="26"/>
      <c r="O34" s="27" t="s">
        <v>420</v>
      </c>
      <c r="P34" s="27" t="s">
        <v>421</v>
      </c>
    </row>
    <row r="35" spans="1:16" ht="12.75" customHeight="1" thickBot="1" x14ac:dyDescent="0.25">
      <c r="A35" s="8" t="str">
        <f t="shared" si="0"/>
        <v> VSSC 59.19 </v>
      </c>
      <c r="B35" s="3" t="str">
        <f t="shared" si="1"/>
        <v>II</v>
      </c>
      <c r="C35" s="8">
        <f t="shared" si="2"/>
        <v>44166.398000000001</v>
      </c>
      <c r="D35" s="11" t="str">
        <f t="shared" si="3"/>
        <v>vis</v>
      </c>
      <c r="E35" s="24">
        <f>VLOOKUP(C35,Active!C$21:E$974,3,FALSE)</f>
        <v>-111.503758603324</v>
      </c>
      <c r="F35" s="3" t="s">
        <v>92</v>
      </c>
      <c r="G35" s="11" t="str">
        <f t="shared" si="4"/>
        <v>44166.398</v>
      </c>
      <c r="H35" s="8">
        <f t="shared" si="5"/>
        <v>-111.5</v>
      </c>
      <c r="I35" s="25" t="s">
        <v>422</v>
      </c>
      <c r="J35" s="26" t="s">
        <v>423</v>
      </c>
      <c r="K35" s="25">
        <v>-111.5</v>
      </c>
      <c r="L35" s="25" t="s">
        <v>336</v>
      </c>
      <c r="M35" s="26" t="s">
        <v>320</v>
      </c>
      <c r="N35" s="26"/>
      <c r="O35" s="27" t="s">
        <v>420</v>
      </c>
      <c r="P35" s="27" t="s">
        <v>421</v>
      </c>
    </row>
    <row r="36" spans="1:16" ht="12.75" customHeight="1" thickBot="1" x14ac:dyDescent="0.25">
      <c r="A36" s="8" t="str">
        <f t="shared" si="0"/>
        <v> VSSC 59.19 </v>
      </c>
      <c r="B36" s="3" t="str">
        <f t="shared" si="1"/>
        <v>I</v>
      </c>
      <c r="C36" s="8">
        <f t="shared" si="2"/>
        <v>44179.3</v>
      </c>
      <c r="D36" s="11" t="str">
        <f t="shared" si="3"/>
        <v>vis</v>
      </c>
      <c r="E36" s="24">
        <f>VLOOKUP(C36,Active!C$21:E$974,3,FALSE)</f>
        <v>-108.00507528731364</v>
      </c>
      <c r="F36" s="3" t="s">
        <v>92</v>
      </c>
      <c r="G36" s="11" t="str">
        <f t="shared" si="4"/>
        <v>44179.300</v>
      </c>
      <c r="H36" s="8">
        <f t="shared" si="5"/>
        <v>-108</v>
      </c>
      <c r="I36" s="25" t="s">
        <v>424</v>
      </c>
      <c r="J36" s="26" t="s">
        <v>425</v>
      </c>
      <c r="K36" s="25">
        <v>-108</v>
      </c>
      <c r="L36" s="25" t="s">
        <v>426</v>
      </c>
      <c r="M36" s="26" t="s">
        <v>320</v>
      </c>
      <c r="N36" s="26"/>
      <c r="O36" s="27" t="s">
        <v>420</v>
      </c>
      <c r="P36" s="27" t="s">
        <v>421</v>
      </c>
    </row>
    <row r="37" spans="1:16" ht="12.75" customHeight="1" thickBot="1" x14ac:dyDescent="0.25">
      <c r="A37" s="8" t="str">
        <f t="shared" si="0"/>
        <v> AVSJ 11.60 </v>
      </c>
      <c r="B37" s="3" t="str">
        <f t="shared" si="1"/>
        <v>I</v>
      </c>
      <c r="C37" s="8">
        <f t="shared" si="2"/>
        <v>44577.587399999997</v>
      </c>
      <c r="D37" s="11" t="str">
        <f t="shared" si="3"/>
        <v>vis</v>
      </c>
      <c r="E37" s="24">
        <f>VLOOKUP(C37,Active!C$21:E$974,3,FALSE)</f>
        <v>0</v>
      </c>
      <c r="F37" s="3" t="s">
        <v>92</v>
      </c>
      <c r="G37" s="11" t="str">
        <f t="shared" si="4"/>
        <v>44577.5874</v>
      </c>
      <c r="H37" s="8">
        <f t="shared" si="5"/>
        <v>0</v>
      </c>
      <c r="I37" s="25" t="s">
        <v>430</v>
      </c>
      <c r="J37" s="26" t="s">
        <v>431</v>
      </c>
      <c r="K37" s="25">
        <v>0</v>
      </c>
      <c r="L37" s="25" t="s">
        <v>432</v>
      </c>
      <c r="M37" s="26" t="s">
        <v>337</v>
      </c>
      <c r="N37" s="26" t="s">
        <v>338</v>
      </c>
      <c r="O37" s="27" t="s">
        <v>433</v>
      </c>
      <c r="P37" s="27" t="s">
        <v>434</v>
      </c>
    </row>
    <row r="38" spans="1:16" ht="12.75" customHeight="1" thickBot="1" x14ac:dyDescent="0.25">
      <c r="A38" s="8" t="str">
        <f t="shared" si="0"/>
        <v> VSSC 59.19 </v>
      </c>
      <c r="B38" s="3" t="str">
        <f t="shared" si="1"/>
        <v>I</v>
      </c>
      <c r="C38" s="8">
        <f t="shared" si="2"/>
        <v>44861.52</v>
      </c>
      <c r="D38" s="11" t="str">
        <f t="shared" si="3"/>
        <v>vis</v>
      </c>
      <c r="E38" s="24">
        <f>VLOOKUP(C38,Active!C$21:E$974,3,FALSE)</f>
        <v>76.995058943675346</v>
      </c>
      <c r="F38" s="3" t="s">
        <v>92</v>
      </c>
      <c r="G38" s="11" t="str">
        <f t="shared" si="4"/>
        <v>44861.520</v>
      </c>
      <c r="H38" s="8">
        <f t="shared" si="5"/>
        <v>77</v>
      </c>
      <c r="I38" s="25" t="s">
        <v>435</v>
      </c>
      <c r="J38" s="26" t="s">
        <v>436</v>
      </c>
      <c r="K38" s="25">
        <v>77</v>
      </c>
      <c r="L38" s="25" t="s">
        <v>314</v>
      </c>
      <c r="M38" s="26" t="s">
        <v>320</v>
      </c>
      <c r="N38" s="26"/>
      <c r="O38" s="27" t="s">
        <v>437</v>
      </c>
      <c r="P38" s="27" t="s">
        <v>421</v>
      </c>
    </row>
    <row r="39" spans="1:16" ht="12.75" customHeight="1" thickBot="1" x14ac:dyDescent="0.25">
      <c r="A39" s="8" t="str">
        <f t="shared" si="0"/>
        <v>BAVM 36 </v>
      </c>
      <c r="B39" s="3" t="str">
        <f t="shared" si="1"/>
        <v>I</v>
      </c>
      <c r="C39" s="8">
        <f t="shared" si="2"/>
        <v>45407.31</v>
      </c>
      <c r="D39" s="11" t="str">
        <f t="shared" si="3"/>
        <v>vis</v>
      </c>
      <c r="E39" s="24">
        <f>VLOOKUP(C39,Active!C$21:E$974,3,FALSE)</f>
        <v>224.99896276052701</v>
      </c>
      <c r="F39" s="3" t="s">
        <v>92</v>
      </c>
      <c r="G39" s="11" t="str">
        <f t="shared" si="4"/>
        <v>45407.310</v>
      </c>
      <c r="H39" s="8">
        <f t="shared" si="5"/>
        <v>225</v>
      </c>
      <c r="I39" s="25" t="s">
        <v>438</v>
      </c>
      <c r="J39" s="26" t="s">
        <v>439</v>
      </c>
      <c r="K39" s="25">
        <v>225</v>
      </c>
      <c r="L39" s="25" t="s">
        <v>440</v>
      </c>
      <c r="M39" s="26" t="s">
        <v>320</v>
      </c>
      <c r="N39" s="26"/>
      <c r="O39" s="27" t="s">
        <v>321</v>
      </c>
      <c r="P39" s="28" t="s">
        <v>441</v>
      </c>
    </row>
    <row r="40" spans="1:16" ht="12.75" customHeight="1" thickBot="1" x14ac:dyDescent="0.25">
      <c r="A40" s="8" t="str">
        <f t="shared" si="0"/>
        <v>BAVM 36 </v>
      </c>
      <c r="B40" s="3" t="str">
        <f t="shared" si="1"/>
        <v>I</v>
      </c>
      <c r="C40" s="8">
        <f t="shared" si="2"/>
        <v>45407.313999999998</v>
      </c>
      <c r="D40" s="11" t="str">
        <f t="shared" si="3"/>
        <v>vis</v>
      </c>
      <c r="E40" s="24">
        <f>VLOOKUP(C40,Active!C$21:E$974,3,FALSE)</f>
        <v>225.00004745540122</v>
      </c>
      <c r="F40" s="3" t="s">
        <v>92</v>
      </c>
      <c r="G40" s="11" t="str">
        <f t="shared" si="4"/>
        <v>45407.314</v>
      </c>
      <c r="H40" s="8">
        <f t="shared" si="5"/>
        <v>225</v>
      </c>
      <c r="I40" s="25" t="s">
        <v>442</v>
      </c>
      <c r="J40" s="26" t="s">
        <v>443</v>
      </c>
      <c r="K40" s="25">
        <v>225</v>
      </c>
      <c r="L40" s="25" t="s">
        <v>444</v>
      </c>
      <c r="M40" s="26" t="s">
        <v>320</v>
      </c>
      <c r="N40" s="26"/>
      <c r="O40" s="27" t="s">
        <v>445</v>
      </c>
      <c r="P40" s="28" t="s">
        <v>441</v>
      </c>
    </row>
    <row r="41" spans="1:16" ht="12.75" customHeight="1" thickBot="1" x14ac:dyDescent="0.25">
      <c r="A41" s="8" t="str">
        <f t="shared" si="0"/>
        <v>BAVM 38 </v>
      </c>
      <c r="B41" s="3" t="str">
        <f t="shared" si="1"/>
        <v>I</v>
      </c>
      <c r="C41" s="8">
        <f t="shared" si="2"/>
        <v>45558.5</v>
      </c>
      <c r="D41" s="11" t="str">
        <f t="shared" si="3"/>
        <v>vis</v>
      </c>
      <c r="E41" s="24">
        <f>VLOOKUP(C41,Active!C$21:E$974,3,FALSE)</f>
        <v>265.99771725963859</v>
      </c>
      <c r="F41" s="3" t="s">
        <v>92</v>
      </c>
      <c r="G41" s="11" t="str">
        <f t="shared" si="4"/>
        <v>45558.500</v>
      </c>
      <c r="H41" s="8">
        <f t="shared" si="5"/>
        <v>266</v>
      </c>
      <c r="I41" s="25" t="s">
        <v>446</v>
      </c>
      <c r="J41" s="26" t="s">
        <v>447</v>
      </c>
      <c r="K41" s="25">
        <v>266</v>
      </c>
      <c r="L41" s="25" t="s">
        <v>448</v>
      </c>
      <c r="M41" s="26" t="s">
        <v>320</v>
      </c>
      <c r="N41" s="26"/>
      <c r="O41" s="27" t="s">
        <v>449</v>
      </c>
      <c r="P41" s="28" t="s">
        <v>450</v>
      </c>
    </row>
    <row r="42" spans="1:16" ht="12.75" customHeight="1" thickBot="1" x14ac:dyDescent="0.25">
      <c r="A42" s="8" t="str">
        <f t="shared" si="0"/>
        <v>BAVM 38 </v>
      </c>
      <c r="B42" s="3" t="str">
        <f t="shared" si="1"/>
        <v>I</v>
      </c>
      <c r="C42" s="8">
        <f t="shared" si="2"/>
        <v>45558.510999999999</v>
      </c>
      <c r="D42" s="11" t="str">
        <f t="shared" si="3"/>
        <v>vis</v>
      </c>
      <c r="E42" s="24">
        <f>VLOOKUP(C42,Active!C$21:E$974,3,FALSE)</f>
        <v>266.00070017054168</v>
      </c>
      <c r="F42" s="3" t="s">
        <v>92</v>
      </c>
      <c r="G42" s="11" t="str">
        <f t="shared" si="4"/>
        <v>45558.511</v>
      </c>
      <c r="H42" s="8">
        <f t="shared" si="5"/>
        <v>266</v>
      </c>
      <c r="I42" s="25" t="s">
        <v>451</v>
      </c>
      <c r="J42" s="26" t="s">
        <v>452</v>
      </c>
      <c r="K42" s="25">
        <v>266</v>
      </c>
      <c r="L42" s="25" t="s">
        <v>453</v>
      </c>
      <c r="M42" s="26" t="s">
        <v>320</v>
      </c>
      <c r="N42" s="26"/>
      <c r="O42" s="27" t="s">
        <v>454</v>
      </c>
      <c r="P42" s="28" t="s">
        <v>450</v>
      </c>
    </row>
    <row r="43" spans="1:16" ht="12.75" customHeight="1" thickBot="1" x14ac:dyDescent="0.25">
      <c r="A43" s="8" t="str">
        <f t="shared" ref="A43:A74" si="6">P43</f>
        <v>BAVM 43 </v>
      </c>
      <c r="B43" s="3" t="str">
        <f t="shared" ref="B43:B74" si="7">IF(H43=INT(H43),"I","II")</f>
        <v>II</v>
      </c>
      <c r="C43" s="8">
        <f t="shared" ref="C43:C74" si="8">1*G43</f>
        <v>46327.381000000001</v>
      </c>
      <c r="D43" s="11" t="str">
        <f t="shared" ref="D43:D74" si="9">VLOOKUP(F43,I$1:J$5,2,FALSE)</f>
        <v>vis</v>
      </c>
      <c r="E43" s="24">
        <f>VLOOKUP(C43,Active!C$21:E$974,3,FALSE)</f>
        <v>474.4980371090399</v>
      </c>
      <c r="F43" s="3" t="s">
        <v>92</v>
      </c>
      <c r="G43" s="11" t="str">
        <f t="shared" ref="G43:G74" si="10">MID(I43,3,LEN(I43)-3)</f>
        <v>46327.381</v>
      </c>
      <c r="H43" s="8">
        <f t="shared" ref="H43:H74" si="11">1*K43</f>
        <v>474.5</v>
      </c>
      <c r="I43" s="25" t="s">
        <v>455</v>
      </c>
      <c r="J43" s="26" t="s">
        <v>456</v>
      </c>
      <c r="K43" s="25">
        <v>474.5</v>
      </c>
      <c r="L43" s="25" t="s">
        <v>395</v>
      </c>
      <c r="M43" s="26" t="s">
        <v>320</v>
      </c>
      <c r="N43" s="26"/>
      <c r="O43" s="27" t="s">
        <v>321</v>
      </c>
      <c r="P43" s="28" t="s">
        <v>457</v>
      </c>
    </row>
    <row r="44" spans="1:16" ht="12.75" customHeight="1" thickBot="1" x14ac:dyDescent="0.25">
      <c r="A44" s="8" t="str">
        <f t="shared" si="6"/>
        <v>BAVM 46 </v>
      </c>
      <c r="B44" s="3" t="str">
        <f t="shared" si="7"/>
        <v>I</v>
      </c>
      <c r="C44" s="8">
        <f t="shared" si="8"/>
        <v>46764.360999999997</v>
      </c>
      <c r="D44" s="11" t="str">
        <f t="shared" si="9"/>
        <v>vis</v>
      </c>
      <c r="E44" s="24">
        <f>VLOOKUP(C44,Active!C$21:E$974,3,FALSE)</f>
        <v>592.99552861655582</v>
      </c>
      <c r="F44" s="3" t="s">
        <v>92</v>
      </c>
      <c r="G44" s="11" t="str">
        <f t="shared" si="10"/>
        <v>46764.361</v>
      </c>
      <c r="H44" s="8">
        <f t="shared" si="11"/>
        <v>593</v>
      </c>
      <c r="I44" s="25" t="s">
        <v>458</v>
      </c>
      <c r="J44" s="26" t="s">
        <v>459</v>
      </c>
      <c r="K44" s="25">
        <v>593</v>
      </c>
      <c r="L44" s="25" t="s">
        <v>460</v>
      </c>
      <c r="M44" s="26" t="s">
        <v>320</v>
      </c>
      <c r="N44" s="26"/>
      <c r="O44" s="27" t="s">
        <v>461</v>
      </c>
      <c r="P44" s="28" t="s">
        <v>462</v>
      </c>
    </row>
    <row r="45" spans="1:16" ht="12.75" customHeight="1" thickBot="1" x14ac:dyDescent="0.25">
      <c r="A45" s="8" t="str">
        <f t="shared" si="6"/>
        <v> VSSC 72.26 </v>
      </c>
      <c r="B45" s="3" t="str">
        <f t="shared" si="7"/>
        <v>II</v>
      </c>
      <c r="C45" s="8">
        <f t="shared" si="8"/>
        <v>47470.566400000003</v>
      </c>
      <c r="D45" s="11" t="str">
        <f t="shared" si="9"/>
        <v>vis</v>
      </c>
      <c r="E45" s="24">
        <f>VLOOKUP(C45,Active!C$21:E$974,3,FALSE)</f>
        <v>784.4998729551146</v>
      </c>
      <c r="F45" s="3" t="s">
        <v>92</v>
      </c>
      <c r="G45" s="11" t="str">
        <f t="shared" si="10"/>
        <v>47470.5664</v>
      </c>
      <c r="H45" s="8">
        <f t="shared" si="11"/>
        <v>784.5</v>
      </c>
      <c r="I45" s="25" t="s">
        <v>470</v>
      </c>
      <c r="J45" s="26" t="s">
        <v>471</v>
      </c>
      <c r="K45" s="25">
        <v>784.5</v>
      </c>
      <c r="L45" s="25" t="s">
        <v>472</v>
      </c>
      <c r="M45" s="26" t="s">
        <v>337</v>
      </c>
      <c r="N45" s="26" t="s">
        <v>338</v>
      </c>
      <c r="O45" s="27" t="s">
        <v>473</v>
      </c>
      <c r="P45" s="27" t="s">
        <v>474</v>
      </c>
    </row>
    <row r="46" spans="1:16" ht="12.75" customHeight="1" thickBot="1" x14ac:dyDescent="0.25">
      <c r="A46" s="8" t="str">
        <f t="shared" si="6"/>
        <v>BAVM 52 </v>
      </c>
      <c r="B46" s="3" t="str">
        <f t="shared" si="7"/>
        <v>I</v>
      </c>
      <c r="C46" s="8">
        <f t="shared" si="8"/>
        <v>47579.328000000001</v>
      </c>
      <c r="D46" s="11" t="str">
        <f t="shared" si="9"/>
        <v>vis</v>
      </c>
      <c r="E46" s="24">
        <f>VLOOKUP(C46,Active!C$21:E$974,3,FALSE)</f>
        <v>813.99316045647333</v>
      </c>
      <c r="F46" s="3" t="s">
        <v>92</v>
      </c>
      <c r="G46" s="11" t="str">
        <f t="shared" si="10"/>
        <v>47579.328</v>
      </c>
      <c r="H46" s="8">
        <f t="shared" si="11"/>
        <v>814</v>
      </c>
      <c r="I46" s="25" t="s">
        <v>475</v>
      </c>
      <c r="J46" s="26" t="s">
        <v>476</v>
      </c>
      <c r="K46" s="25">
        <v>814</v>
      </c>
      <c r="L46" s="25" t="s">
        <v>477</v>
      </c>
      <c r="M46" s="26" t="s">
        <v>320</v>
      </c>
      <c r="N46" s="26"/>
      <c r="O46" s="27" t="s">
        <v>478</v>
      </c>
      <c r="P46" s="28" t="s">
        <v>479</v>
      </c>
    </row>
    <row r="47" spans="1:16" ht="12.75" customHeight="1" thickBot="1" x14ac:dyDescent="0.25">
      <c r="A47" s="8" t="str">
        <f t="shared" si="6"/>
        <v>BAVM 56 </v>
      </c>
      <c r="B47" s="3" t="str">
        <f t="shared" si="7"/>
        <v>I</v>
      </c>
      <c r="C47" s="8">
        <f t="shared" si="8"/>
        <v>47778.453999999998</v>
      </c>
      <c r="D47" s="11" t="str">
        <f t="shared" si="9"/>
        <v>vis</v>
      </c>
      <c r="E47" s="24">
        <f>VLOOKUP(C47,Active!C$21:E$974,3,FALSE)</f>
        <v>867.99089832531274</v>
      </c>
      <c r="F47" s="3" t="s">
        <v>92</v>
      </c>
      <c r="G47" s="11" t="str">
        <f t="shared" si="10"/>
        <v>47778.454</v>
      </c>
      <c r="H47" s="8">
        <f t="shared" si="11"/>
        <v>868</v>
      </c>
      <c r="I47" s="25" t="s">
        <v>480</v>
      </c>
      <c r="J47" s="26" t="s">
        <v>481</v>
      </c>
      <c r="K47" s="25">
        <v>868</v>
      </c>
      <c r="L47" s="25" t="s">
        <v>482</v>
      </c>
      <c r="M47" s="26" t="s">
        <v>320</v>
      </c>
      <c r="N47" s="26"/>
      <c r="O47" s="27" t="s">
        <v>478</v>
      </c>
      <c r="P47" s="28" t="s">
        <v>483</v>
      </c>
    </row>
    <row r="48" spans="1:16" ht="12.75" customHeight="1" thickBot="1" x14ac:dyDescent="0.25">
      <c r="A48" s="8" t="str">
        <f t="shared" si="6"/>
        <v> BBS 103 </v>
      </c>
      <c r="B48" s="3" t="str">
        <f t="shared" si="7"/>
        <v>I</v>
      </c>
      <c r="C48" s="8">
        <f t="shared" si="8"/>
        <v>49032.2961</v>
      </c>
      <c r="D48" s="11" t="str">
        <f t="shared" si="9"/>
        <v>vis</v>
      </c>
      <c r="E48" s="24">
        <f>VLOOKUP(C48,Active!C$21:E$974,3,FALSE)</f>
        <v>1207.9999229866646</v>
      </c>
      <c r="F48" s="3" t="s">
        <v>92</v>
      </c>
      <c r="G48" s="11" t="str">
        <f t="shared" si="10"/>
        <v>49032.2961</v>
      </c>
      <c r="H48" s="8">
        <f t="shared" si="11"/>
        <v>1208</v>
      </c>
      <c r="I48" s="25" t="s">
        <v>501</v>
      </c>
      <c r="J48" s="26" t="s">
        <v>502</v>
      </c>
      <c r="K48" s="25">
        <v>1208</v>
      </c>
      <c r="L48" s="25" t="s">
        <v>503</v>
      </c>
      <c r="M48" s="26" t="s">
        <v>337</v>
      </c>
      <c r="N48" s="26" t="s">
        <v>30</v>
      </c>
      <c r="O48" s="27" t="s">
        <v>504</v>
      </c>
      <c r="P48" s="27" t="s">
        <v>505</v>
      </c>
    </row>
    <row r="49" spans="1:16" ht="12.75" customHeight="1" thickBot="1" x14ac:dyDescent="0.25">
      <c r="A49" s="8" t="str">
        <f t="shared" si="6"/>
        <v>BAVM 128 </v>
      </c>
      <c r="B49" s="3" t="str">
        <f t="shared" si="7"/>
        <v>I</v>
      </c>
      <c r="C49" s="8">
        <f t="shared" si="8"/>
        <v>50540.578999999998</v>
      </c>
      <c r="D49" s="11" t="str">
        <f t="shared" si="9"/>
        <v>vis</v>
      </c>
      <c r="E49" s="24">
        <f>VLOOKUP(C49,Active!C$21:E$974,3,FALSE)</f>
        <v>1617.0066055206091</v>
      </c>
      <c r="F49" s="3" t="s">
        <v>92</v>
      </c>
      <c r="G49" s="11" t="str">
        <f t="shared" si="10"/>
        <v>50540.579</v>
      </c>
      <c r="H49" s="8">
        <f t="shared" si="11"/>
        <v>1617</v>
      </c>
      <c r="I49" s="25" t="s">
        <v>510</v>
      </c>
      <c r="J49" s="26" t="s">
        <v>511</v>
      </c>
      <c r="K49" s="25">
        <v>1617</v>
      </c>
      <c r="L49" s="25" t="s">
        <v>364</v>
      </c>
      <c r="M49" s="26" t="s">
        <v>337</v>
      </c>
      <c r="N49" s="26" t="s">
        <v>512</v>
      </c>
      <c r="O49" s="27" t="s">
        <v>513</v>
      </c>
      <c r="P49" s="28" t="s">
        <v>514</v>
      </c>
    </row>
    <row r="50" spans="1:16" ht="12.75" customHeight="1" thickBot="1" x14ac:dyDescent="0.25">
      <c r="A50" s="8" t="str">
        <f t="shared" si="6"/>
        <v>IBVS 4967 </v>
      </c>
      <c r="B50" s="3" t="str">
        <f t="shared" si="7"/>
        <v>I</v>
      </c>
      <c r="C50" s="8">
        <f t="shared" si="8"/>
        <v>51097.394500000002</v>
      </c>
      <c r="D50" s="11" t="str">
        <f t="shared" si="9"/>
        <v>vis</v>
      </c>
      <c r="E50" s="24">
        <f>VLOOKUP(C50,Active!C$21:E$974,3,FALSE)</f>
        <v>1768.0003351707173</v>
      </c>
      <c r="F50" s="3" t="s">
        <v>92</v>
      </c>
      <c r="G50" s="11" t="str">
        <f t="shared" si="10"/>
        <v>51097.3945</v>
      </c>
      <c r="H50" s="8">
        <f t="shared" si="11"/>
        <v>1768</v>
      </c>
      <c r="I50" s="25" t="s">
        <v>515</v>
      </c>
      <c r="J50" s="26" t="s">
        <v>516</v>
      </c>
      <c r="K50" s="25">
        <v>1768</v>
      </c>
      <c r="L50" s="25" t="s">
        <v>517</v>
      </c>
      <c r="M50" s="26" t="s">
        <v>337</v>
      </c>
      <c r="N50" s="26" t="s">
        <v>518</v>
      </c>
      <c r="O50" s="27" t="s">
        <v>519</v>
      </c>
      <c r="P50" s="28" t="s">
        <v>520</v>
      </c>
    </row>
    <row r="51" spans="1:16" ht="12.75" customHeight="1" thickBot="1" x14ac:dyDescent="0.25">
      <c r="A51" s="8" t="str">
        <f t="shared" si="6"/>
        <v>IBVS 5606 </v>
      </c>
      <c r="B51" s="3" t="str">
        <f t="shared" si="7"/>
        <v>I</v>
      </c>
      <c r="C51" s="8">
        <f t="shared" si="8"/>
        <v>52572.462099999997</v>
      </c>
      <c r="D51" s="11" t="str">
        <f t="shared" si="9"/>
        <v>vis</v>
      </c>
      <c r="E51" s="24">
        <f>VLOOKUP(C51,Active!C$21:E$974,3,FALSE)</f>
        <v>2167.9999012927665</v>
      </c>
      <c r="F51" s="3" t="s">
        <v>92</v>
      </c>
      <c r="G51" s="11" t="str">
        <f t="shared" si="10"/>
        <v>52572.4621</v>
      </c>
      <c r="H51" s="8">
        <f t="shared" si="11"/>
        <v>2168</v>
      </c>
      <c r="I51" s="25" t="s">
        <v>532</v>
      </c>
      <c r="J51" s="26" t="s">
        <v>533</v>
      </c>
      <c r="K51" s="25">
        <v>2168</v>
      </c>
      <c r="L51" s="25" t="s">
        <v>534</v>
      </c>
      <c r="M51" s="26" t="s">
        <v>337</v>
      </c>
      <c r="N51" s="26" t="s">
        <v>30</v>
      </c>
      <c r="O51" s="27" t="s">
        <v>535</v>
      </c>
      <c r="P51" s="28" t="s">
        <v>536</v>
      </c>
    </row>
    <row r="52" spans="1:16" ht="12.75" customHeight="1" thickBot="1" x14ac:dyDescent="0.25">
      <c r="A52" s="8" t="str">
        <f t="shared" si="6"/>
        <v>BAVM 174 </v>
      </c>
      <c r="B52" s="3" t="str">
        <f t="shared" si="7"/>
        <v>I</v>
      </c>
      <c r="C52" s="8">
        <f t="shared" si="8"/>
        <v>53302.622000000003</v>
      </c>
      <c r="D52" s="11" t="str">
        <f t="shared" si="9"/>
        <v>vis</v>
      </c>
      <c r="E52" s="24">
        <f>VLOOKUP(C52,Active!C$21:E$974,3,FALSE)</f>
        <v>2366.0000764709903</v>
      </c>
      <c r="F52" s="3" t="s">
        <v>92</v>
      </c>
      <c r="G52" s="11" t="str">
        <f t="shared" si="10"/>
        <v>53302.622</v>
      </c>
      <c r="H52" s="8">
        <f t="shared" si="11"/>
        <v>2366</v>
      </c>
      <c r="I52" s="25" t="s">
        <v>542</v>
      </c>
      <c r="J52" s="26" t="s">
        <v>543</v>
      </c>
      <c r="K52" s="25">
        <v>2366</v>
      </c>
      <c r="L52" s="25" t="s">
        <v>444</v>
      </c>
      <c r="M52" s="26" t="s">
        <v>320</v>
      </c>
      <c r="N52" s="26"/>
      <c r="O52" s="27" t="s">
        <v>527</v>
      </c>
      <c r="P52" s="28" t="s">
        <v>544</v>
      </c>
    </row>
    <row r="53" spans="1:16" ht="12.75" customHeight="1" thickBot="1" x14ac:dyDescent="0.25">
      <c r="A53" s="8" t="str">
        <f t="shared" si="6"/>
        <v>BAVM 209 </v>
      </c>
      <c r="B53" s="3" t="str">
        <f t="shared" si="7"/>
        <v>I</v>
      </c>
      <c r="C53" s="8">
        <f t="shared" si="8"/>
        <v>54829.320899999999</v>
      </c>
      <c r="D53" s="11" t="str">
        <f t="shared" si="9"/>
        <v>vis</v>
      </c>
      <c r="E53" s="24">
        <f>VLOOKUP(C53,Active!C$21:E$974,3,FALSE)</f>
        <v>2780.0006942047198</v>
      </c>
      <c r="F53" s="3" t="s">
        <v>92</v>
      </c>
      <c r="G53" s="11" t="str">
        <f t="shared" si="10"/>
        <v>54829.3209</v>
      </c>
      <c r="H53" s="8">
        <f t="shared" si="11"/>
        <v>2780</v>
      </c>
      <c r="I53" s="25" t="s">
        <v>548</v>
      </c>
      <c r="J53" s="26" t="s">
        <v>549</v>
      </c>
      <c r="K53" s="25">
        <v>2780</v>
      </c>
      <c r="L53" s="25" t="s">
        <v>550</v>
      </c>
      <c r="M53" s="26" t="s">
        <v>551</v>
      </c>
      <c r="N53" s="26" t="s">
        <v>552</v>
      </c>
      <c r="O53" s="27" t="s">
        <v>499</v>
      </c>
      <c r="P53" s="28" t="s">
        <v>553</v>
      </c>
    </row>
    <row r="54" spans="1:16" ht="12.75" customHeight="1" thickBot="1" x14ac:dyDescent="0.25">
      <c r="A54" s="8" t="str">
        <f t="shared" si="6"/>
        <v>IBVS 6007 </v>
      </c>
      <c r="B54" s="3" t="str">
        <f t="shared" si="7"/>
        <v>II</v>
      </c>
      <c r="C54" s="8">
        <f t="shared" si="8"/>
        <v>55830.518810000001</v>
      </c>
      <c r="D54" s="11" t="str">
        <f t="shared" si="9"/>
        <v>vis</v>
      </c>
      <c r="E54" s="24">
        <f>VLOOKUP(C54,Active!C$21:E$974,3,FALSE)</f>
        <v>3051.4992544078623</v>
      </c>
      <c r="F54" s="3" t="s">
        <v>92</v>
      </c>
      <c r="G54" s="11" t="str">
        <f t="shared" si="10"/>
        <v>55830.51881</v>
      </c>
      <c r="H54" s="8">
        <f t="shared" si="11"/>
        <v>3051.5</v>
      </c>
      <c r="I54" s="25" t="s">
        <v>559</v>
      </c>
      <c r="J54" s="26" t="s">
        <v>560</v>
      </c>
      <c r="K54" s="25" t="s">
        <v>561</v>
      </c>
      <c r="L54" s="25" t="s">
        <v>562</v>
      </c>
      <c r="M54" s="26" t="s">
        <v>551</v>
      </c>
      <c r="N54" s="26" t="s">
        <v>563</v>
      </c>
      <c r="O54" s="27" t="s">
        <v>564</v>
      </c>
      <c r="P54" s="28" t="s">
        <v>565</v>
      </c>
    </row>
    <row r="55" spans="1:16" ht="12.75" customHeight="1" thickBot="1" x14ac:dyDescent="0.25">
      <c r="A55" s="8" t="str">
        <f t="shared" si="6"/>
        <v>OEJV 0160 </v>
      </c>
      <c r="B55" s="3" t="str">
        <f t="shared" si="7"/>
        <v>II</v>
      </c>
      <c r="C55" s="8">
        <f t="shared" si="8"/>
        <v>55878.457410000003</v>
      </c>
      <c r="D55" s="11" t="str">
        <f t="shared" si="9"/>
        <v>vis</v>
      </c>
      <c r="E55" s="24">
        <f>VLOOKUP(C55,Active!C$21:E$974,3,FALSE)</f>
        <v>3064.4989428292597</v>
      </c>
      <c r="F55" s="3" t="s">
        <v>92</v>
      </c>
      <c r="G55" s="11" t="str">
        <f t="shared" si="10"/>
        <v>55878.45741</v>
      </c>
      <c r="H55" s="8">
        <f t="shared" si="11"/>
        <v>3064.5</v>
      </c>
      <c r="I55" s="25" t="s">
        <v>566</v>
      </c>
      <c r="J55" s="26" t="s">
        <v>567</v>
      </c>
      <c r="K55" s="25" t="s">
        <v>568</v>
      </c>
      <c r="L55" s="25" t="s">
        <v>569</v>
      </c>
      <c r="M55" s="26" t="s">
        <v>551</v>
      </c>
      <c r="N55" s="26" t="s">
        <v>92</v>
      </c>
      <c r="O55" s="27" t="s">
        <v>570</v>
      </c>
      <c r="P55" s="28" t="s">
        <v>571</v>
      </c>
    </row>
    <row r="56" spans="1:16" ht="12.75" customHeight="1" thickBot="1" x14ac:dyDescent="0.25">
      <c r="A56" s="8" t="str">
        <f t="shared" si="6"/>
        <v>BAVM 239 </v>
      </c>
      <c r="B56" s="3" t="str">
        <f t="shared" si="7"/>
        <v>I</v>
      </c>
      <c r="C56" s="8">
        <f t="shared" si="8"/>
        <v>56905.4784</v>
      </c>
      <c r="D56" s="11" t="str">
        <f t="shared" si="9"/>
        <v>vis</v>
      </c>
      <c r="E56" s="24">
        <f>VLOOKUP(C56,Active!C$21:E$974,3,FALSE)</f>
        <v>3343.0000436589694</v>
      </c>
      <c r="F56" s="3" t="s">
        <v>92</v>
      </c>
      <c r="G56" s="11" t="str">
        <f t="shared" si="10"/>
        <v>56905.4784</v>
      </c>
      <c r="H56" s="8">
        <f t="shared" si="11"/>
        <v>3343</v>
      </c>
      <c r="I56" s="25" t="s">
        <v>572</v>
      </c>
      <c r="J56" s="26" t="s">
        <v>573</v>
      </c>
      <c r="K56" s="25" t="s">
        <v>574</v>
      </c>
      <c r="L56" s="25" t="s">
        <v>575</v>
      </c>
      <c r="M56" s="26" t="s">
        <v>551</v>
      </c>
      <c r="N56" s="26" t="s">
        <v>552</v>
      </c>
      <c r="O56" s="27" t="s">
        <v>499</v>
      </c>
      <c r="P56" s="28" t="s">
        <v>576</v>
      </c>
    </row>
    <row r="57" spans="1:16" ht="12.75" customHeight="1" thickBot="1" x14ac:dyDescent="0.25">
      <c r="A57" s="8" t="str">
        <f t="shared" si="6"/>
        <v> VB 5.8 </v>
      </c>
      <c r="B57" s="3" t="str">
        <f t="shared" si="7"/>
        <v>I</v>
      </c>
      <c r="C57" s="8">
        <f t="shared" si="8"/>
        <v>15625.74</v>
      </c>
      <c r="D57" s="11" t="str">
        <f t="shared" si="9"/>
        <v>vis</v>
      </c>
      <c r="E57" s="24">
        <f>VLOOKUP(C57,Active!C$21:E$974,3,FALSE)</f>
        <v>-7850.9801167294381</v>
      </c>
      <c r="F57" s="3" t="s">
        <v>92</v>
      </c>
      <c r="G57" s="11" t="str">
        <f t="shared" si="10"/>
        <v>15625.740</v>
      </c>
      <c r="H57" s="8">
        <f t="shared" si="11"/>
        <v>-7851</v>
      </c>
      <c r="I57" s="25" t="s">
        <v>94</v>
      </c>
      <c r="J57" s="26" t="s">
        <v>95</v>
      </c>
      <c r="K57" s="25">
        <v>-7851</v>
      </c>
      <c r="L57" s="25" t="s">
        <v>96</v>
      </c>
      <c r="M57" s="26" t="s">
        <v>97</v>
      </c>
      <c r="N57" s="26"/>
      <c r="O57" s="27" t="s">
        <v>98</v>
      </c>
      <c r="P57" s="27" t="s">
        <v>99</v>
      </c>
    </row>
    <row r="58" spans="1:16" ht="12.75" customHeight="1" thickBot="1" x14ac:dyDescent="0.25">
      <c r="A58" s="8" t="str">
        <f t="shared" si="6"/>
        <v> VB 5.8 </v>
      </c>
      <c r="B58" s="3" t="str">
        <f t="shared" si="7"/>
        <v>I</v>
      </c>
      <c r="C58" s="8">
        <f t="shared" si="8"/>
        <v>16149.473</v>
      </c>
      <c r="D58" s="11" t="str">
        <f t="shared" si="9"/>
        <v>vis</v>
      </c>
      <c r="E58" s="24">
        <f>VLOOKUP(C58,Active!C$21:E$974,3,FALSE)</f>
        <v>-7708.9574916214096</v>
      </c>
      <c r="F58" s="3" t="s">
        <v>92</v>
      </c>
      <c r="G58" s="11" t="str">
        <f t="shared" si="10"/>
        <v>16149.473</v>
      </c>
      <c r="H58" s="8">
        <f t="shared" si="11"/>
        <v>-7709</v>
      </c>
      <c r="I58" s="25" t="s">
        <v>100</v>
      </c>
      <c r="J58" s="26" t="s">
        <v>101</v>
      </c>
      <c r="K58" s="25">
        <v>-7709</v>
      </c>
      <c r="L58" s="25" t="s">
        <v>102</v>
      </c>
      <c r="M58" s="26" t="s">
        <v>97</v>
      </c>
      <c r="N58" s="26"/>
      <c r="O58" s="27" t="s">
        <v>98</v>
      </c>
      <c r="P58" s="27" t="s">
        <v>99</v>
      </c>
    </row>
    <row r="59" spans="1:16" ht="12.75" customHeight="1" thickBot="1" x14ac:dyDescent="0.25">
      <c r="A59" s="8" t="str">
        <f t="shared" si="6"/>
        <v> VB 5.8 </v>
      </c>
      <c r="B59" s="3" t="str">
        <f t="shared" si="7"/>
        <v>I</v>
      </c>
      <c r="C59" s="8">
        <f t="shared" si="8"/>
        <v>16514.482</v>
      </c>
      <c r="D59" s="11" t="str">
        <f t="shared" si="9"/>
        <v>vis</v>
      </c>
      <c r="E59" s="24">
        <f>VLOOKUP(C59,Active!C$21:E$974,3,FALSE)</f>
        <v>-7609.9766438076249</v>
      </c>
      <c r="F59" s="3" t="s">
        <v>92</v>
      </c>
      <c r="G59" s="11" t="str">
        <f t="shared" si="10"/>
        <v>16514.482</v>
      </c>
      <c r="H59" s="8">
        <f t="shared" si="11"/>
        <v>-7610</v>
      </c>
      <c r="I59" s="25" t="s">
        <v>103</v>
      </c>
      <c r="J59" s="26" t="s">
        <v>104</v>
      </c>
      <c r="K59" s="25">
        <v>-7610</v>
      </c>
      <c r="L59" s="25" t="s">
        <v>105</v>
      </c>
      <c r="M59" s="26" t="s">
        <v>97</v>
      </c>
      <c r="N59" s="26"/>
      <c r="O59" s="27" t="s">
        <v>98</v>
      </c>
      <c r="P59" s="27" t="s">
        <v>99</v>
      </c>
    </row>
    <row r="60" spans="1:16" ht="12.75" customHeight="1" thickBot="1" x14ac:dyDescent="0.25">
      <c r="A60" s="8" t="str">
        <f t="shared" si="6"/>
        <v> VB 5.8 </v>
      </c>
      <c r="B60" s="3" t="str">
        <f t="shared" si="7"/>
        <v>I</v>
      </c>
      <c r="C60" s="8">
        <f t="shared" si="8"/>
        <v>17148.780999999999</v>
      </c>
      <c r="D60" s="11" t="str">
        <f t="shared" si="9"/>
        <v>vis</v>
      </c>
      <c r="E60" s="24">
        <f>VLOOKUP(C60,Active!C$21:E$974,3,FALSE)</f>
        <v>-7437.9714253405864</v>
      </c>
      <c r="F60" s="3" t="s">
        <v>92</v>
      </c>
      <c r="G60" s="11" t="str">
        <f t="shared" si="10"/>
        <v>17148.781</v>
      </c>
      <c r="H60" s="8">
        <f t="shared" si="11"/>
        <v>-7438</v>
      </c>
      <c r="I60" s="25" t="s">
        <v>106</v>
      </c>
      <c r="J60" s="26" t="s">
        <v>107</v>
      </c>
      <c r="K60" s="25">
        <v>-7438</v>
      </c>
      <c r="L60" s="25" t="s">
        <v>108</v>
      </c>
      <c r="M60" s="26" t="s">
        <v>97</v>
      </c>
      <c r="N60" s="26"/>
      <c r="O60" s="27" t="s">
        <v>98</v>
      </c>
      <c r="P60" s="27" t="s">
        <v>99</v>
      </c>
    </row>
    <row r="61" spans="1:16" ht="12.75" customHeight="1" thickBot="1" x14ac:dyDescent="0.25">
      <c r="A61" s="8" t="str">
        <f t="shared" si="6"/>
        <v> VB 5.8 </v>
      </c>
      <c r="B61" s="3" t="str">
        <f t="shared" si="7"/>
        <v>I</v>
      </c>
      <c r="C61" s="8">
        <f t="shared" si="8"/>
        <v>17185.594000000001</v>
      </c>
      <c r="D61" s="11" t="str">
        <f t="shared" si="9"/>
        <v>vis</v>
      </c>
      <c r="E61" s="24">
        <f>VLOOKUP(C61,Active!C$21:E$974,3,FALSE)</f>
        <v>-7427.9887072416659</v>
      </c>
      <c r="F61" s="3" t="s">
        <v>92</v>
      </c>
      <c r="G61" s="11" t="str">
        <f t="shared" si="10"/>
        <v>17185.594</v>
      </c>
      <c r="H61" s="8">
        <f t="shared" si="11"/>
        <v>-7428</v>
      </c>
      <c r="I61" s="25" t="s">
        <v>109</v>
      </c>
      <c r="J61" s="26" t="s">
        <v>110</v>
      </c>
      <c r="K61" s="25">
        <v>-7428</v>
      </c>
      <c r="L61" s="25" t="s">
        <v>111</v>
      </c>
      <c r="M61" s="26" t="s">
        <v>97</v>
      </c>
      <c r="N61" s="26"/>
      <c r="O61" s="27" t="s">
        <v>98</v>
      </c>
      <c r="P61" s="27" t="s">
        <v>99</v>
      </c>
    </row>
    <row r="62" spans="1:16" ht="12.75" customHeight="1" thickBot="1" x14ac:dyDescent="0.25">
      <c r="A62" s="8" t="str">
        <f t="shared" si="6"/>
        <v> VB 5.8 </v>
      </c>
      <c r="B62" s="3" t="str">
        <f t="shared" si="7"/>
        <v>I</v>
      </c>
      <c r="C62" s="8">
        <f t="shared" si="8"/>
        <v>17797.809000000001</v>
      </c>
      <c r="D62" s="11" t="str">
        <f t="shared" si="9"/>
        <v>vis</v>
      </c>
      <c r="E62" s="24">
        <f>VLOOKUP(C62,Active!C$21:E$974,3,FALSE)</f>
        <v>-7261.9720891738489</v>
      </c>
      <c r="F62" s="3" t="s">
        <v>92</v>
      </c>
      <c r="G62" s="11" t="str">
        <f t="shared" si="10"/>
        <v>17797.809</v>
      </c>
      <c r="H62" s="8">
        <f t="shared" si="11"/>
        <v>-7262</v>
      </c>
      <c r="I62" s="25" t="s">
        <v>112</v>
      </c>
      <c r="J62" s="26" t="s">
        <v>113</v>
      </c>
      <c r="K62" s="25">
        <v>-7262</v>
      </c>
      <c r="L62" s="25" t="s">
        <v>114</v>
      </c>
      <c r="M62" s="26" t="s">
        <v>97</v>
      </c>
      <c r="N62" s="26"/>
      <c r="O62" s="27" t="s">
        <v>98</v>
      </c>
      <c r="P62" s="27" t="s">
        <v>99</v>
      </c>
    </row>
    <row r="63" spans="1:16" ht="12.75" customHeight="1" thickBot="1" x14ac:dyDescent="0.25">
      <c r="A63" s="8" t="str">
        <f t="shared" si="6"/>
        <v> VB 5.8 </v>
      </c>
      <c r="B63" s="3" t="str">
        <f t="shared" si="7"/>
        <v>I</v>
      </c>
      <c r="C63" s="8">
        <f t="shared" si="8"/>
        <v>17867.715</v>
      </c>
      <c r="D63" s="11" t="str">
        <f t="shared" si="9"/>
        <v>vis</v>
      </c>
      <c r="E63" s="24">
        <f>VLOOKUP(C63,Active!C$21:E$974,3,FALSE)</f>
        <v>-7243.0154192088057</v>
      </c>
      <c r="F63" s="3" t="s">
        <v>92</v>
      </c>
      <c r="G63" s="11" t="str">
        <f t="shared" si="10"/>
        <v>17867.715</v>
      </c>
      <c r="H63" s="8">
        <f t="shared" si="11"/>
        <v>-7243</v>
      </c>
      <c r="I63" s="25" t="s">
        <v>115</v>
      </c>
      <c r="J63" s="26" t="s">
        <v>116</v>
      </c>
      <c r="K63" s="25">
        <v>-7243</v>
      </c>
      <c r="L63" s="25" t="s">
        <v>117</v>
      </c>
      <c r="M63" s="26" t="s">
        <v>97</v>
      </c>
      <c r="N63" s="26"/>
      <c r="O63" s="27" t="s">
        <v>98</v>
      </c>
      <c r="P63" s="27" t="s">
        <v>99</v>
      </c>
    </row>
    <row r="64" spans="1:16" ht="12.75" customHeight="1" thickBot="1" x14ac:dyDescent="0.25">
      <c r="A64" s="8" t="str">
        <f t="shared" si="6"/>
        <v> VB 5.8 </v>
      </c>
      <c r="B64" s="3" t="str">
        <f t="shared" si="7"/>
        <v>I</v>
      </c>
      <c r="C64" s="8">
        <f t="shared" si="8"/>
        <v>18332.537</v>
      </c>
      <c r="D64" s="11" t="str">
        <f t="shared" si="9"/>
        <v>vis</v>
      </c>
      <c r="E64" s="24">
        <f>VLOOKUP(C64,Active!C$21:E$974,3,FALSE)</f>
        <v>-7116.9679090309783</v>
      </c>
      <c r="F64" s="3" t="s">
        <v>92</v>
      </c>
      <c r="G64" s="11" t="str">
        <f t="shared" si="10"/>
        <v>18332.537</v>
      </c>
      <c r="H64" s="8">
        <f t="shared" si="11"/>
        <v>-7117</v>
      </c>
      <c r="I64" s="25" t="s">
        <v>118</v>
      </c>
      <c r="J64" s="26" t="s">
        <v>119</v>
      </c>
      <c r="K64" s="25">
        <v>-7117</v>
      </c>
      <c r="L64" s="25" t="s">
        <v>120</v>
      </c>
      <c r="M64" s="26" t="s">
        <v>97</v>
      </c>
      <c r="N64" s="26"/>
      <c r="O64" s="27" t="s">
        <v>98</v>
      </c>
      <c r="P64" s="27" t="s">
        <v>99</v>
      </c>
    </row>
    <row r="65" spans="1:16" ht="12.75" customHeight="1" thickBot="1" x14ac:dyDescent="0.25">
      <c r="A65" s="8" t="str">
        <f t="shared" si="6"/>
        <v> VB 5.8 </v>
      </c>
      <c r="B65" s="3" t="str">
        <f t="shared" si="7"/>
        <v>I</v>
      </c>
      <c r="C65" s="8">
        <f t="shared" si="8"/>
        <v>19320.673999999999</v>
      </c>
      <c r="D65" s="11" t="str">
        <f t="shared" si="9"/>
        <v>vis</v>
      </c>
      <c r="E65" s="24">
        <f>VLOOKUP(C65,Active!C$21:E$974,3,FALSE)</f>
        <v>-6849.0111243594529</v>
      </c>
      <c r="F65" s="3" t="s">
        <v>92</v>
      </c>
      <c r="G65" s="11" t="str">
        <f t="shared" si="10"/>
        <v>19320.674</v>
      </c>
      <c r="H65" s="8">
        <f t="shared" si="11"/>
        <v>-6849</v>
      </c>
      <c r="I65" s="25" t="s">
        <v>121</v>
      </c>
      <c r="J65" s="26" t="s">
        <v>122</v>
      </c>
      <c r="K65" s="25">
        <v>-6849</v>
      </c>
      <c r="L65" s="25" t="s">
        <v>123</v>
      </c>
      <c r="M65" s="26" t="s">
        <v>97</v>
      </c>
      <c r="N65" s="26"/>
      <c r="O65" s="27" t="s">
        <v>98</v>
      </c>
      <c r="P65" s="27" t="s">
        <v>99</v>
      </c>
    </row>
    <row r="66" spans="1:16" ht="12.75" customHeight="1" thickBot="1" x14ac:dyDescent="0.25">
      <c r="A66" s="8" t="str">
        <f t="shared" si="6"/>
        <v> VB 5.8 </v>
      </c>
      <c r="B66" s="3" t="str">
        <f t="shared" si="7"/>
        <v>I</v>
      </c>
      <c r="C66" s="8">
        <f t="shared" si="8"/>
        <v>19442.484</v>
      </c>
      <c r="D66" s="11" t="str">
        <f t="shared" si="9"/>
        <v>vis</v>
      </c>
      <c r="E66" s="24">
        <f>VLOOKUP(C66,Active!C$21:E$974,3,FALSE)</f>
        <v>-6815.9794537096959</v>
      </c>
      <c r="F66" s="3" t="s">
        <v>92</v>
      </c>
      <c r="G66" s="11" t="str">
        <f t="shared" si="10"/>
        <v>19442.484</v>
      </c>
      <c r="H66" s="8">
        <f t="shared" si="11"/>
        <v>-6816</v>
      </c>
      <c r="I66" s="25" t="s">
        <v>124</v>
      </c>
      <c r="J66" s="26" t="s">
        <v>125</v>
      </c>
      <c r="K66" s="25">
        <v>-6816</v>
      </c>
      <c r="L66" s="25" t="s">
        <v>126</v>
      </c>
      <c r="M66" s="26" t="s">
        <v>97</v>
      </c>
      <c r="N66" s="26"/>
      <c r="O66" s="27" t="s">
        <v>98</v>
      </c>
      <c r="P66" s="27" t="s">
        <v>99</v>
      </c>
    </row>
    <row r="67" spans="1:16" ht="12.75" customHeight="1" thickBot="1" x14ac:dyDescent="0.25">
      <c r="A67" s="8" t="str">
        <f t="shared" si="6"/>
        <v> VB 5.8 </v>
      </c>
      <c r="B67" s="3" t="str">
        <f t="shared" si="7"/>
        <v>I</v>
      </c>
      <c r="C67" s="8">
        <f t="shared" si="8"/>
        <v>20334.824000000001</v>
      </c>
      <c r="D67" s="11" t="str">
        <f t="shared" si="9"/>
        <v>vis</v>
      </c>
      <c r="E67" s="24">
        <f>VLOOKUP(C67,Active!C$21:E$974,3,FALSE)</f>
        <v>-6574.0002977487411</v>
      </c>
      <c r="F67" s="3" t="s">
        <v>92</v>
      </c>
      <c r="G67" s="11" t="str">
        <f t="shared" si="10"/>
        <v>20334.824</v>
      </c>
      <c r="H67" s="8">
        <f t="shared" si="11"/>
        <v>-6574</v>
      </c>
      <c r="I67" s="25" t="s">
        <v>127</v>
      </c>
      <c r="J67" s="26" t="s">
        <v>128</v>
      </c>
      <c r="K67" s="25">
        <v>-6574</v>
      </c>
      <c r="L67" s="25" t="s">
        <v>129</v>
      </c>
      <c r="M67" s="26" t="s">
        <v>97</v>
      </c>
      <c r="N67" s="26"/>
      <c r="O67" s="27" t="s">
        <v>98</v>
      </c>
      <c r="P67" s="27" t="s">
        <v>99</v>
      </c>
    </row>
    <row r="68" spans="1:16" ht="12.75" customHeight="1" thickBot="1" x14ac:dyDescent="0.25">
      <c r="A68" s="8" t="str">
        <f t="shared" si="6"/>
        <v> VB 5.8 </v>
      </c>
      <c r="B68" s="3" t="str">
        <f t="shared" si="7"/>
        <v>I</v>
      </c>
      <c r="C68" s="8">
        <f t="shared" si="8"/>
        <v>20548.535</v>
      </c>
      <c r="D68" s="11" t="str">
        <f t="shared" si="9"/>
        <v>vis</v>
      </c>
      <c r="E68" s="24">
        <f>VLOOKUP(C68,Active!C$21:E$974,3,FALSE)</f>
        <v>-6516.0474911956662</v>
      </c>
      <c r="F68" s="3" t="s">
        <v>92</v>
      </c>
      <c r="G68" s="11" t="str">
        <f t="shared" si="10"/>
        <v>20548.535</v>
      </c>
      <c r="H68" s="8">
        <f t="shared" si="11"/>
        <v>-6516</v>
      </c>
      <c r="I68" s="25" t="s">
        <v>130</v>
      </c>
      <c r="J68" s="26" t="s">
        <v>131</v>
      </c>
      <c r="K68" s="25">
        <v>-6516</v>
      </c>
      <c r="L68" s="25" t="s">
        <v>132</v>
      </c>
      <c r="M68" s="26" t="s">
        <v>97</v>
      </c>
      <c r="N68" s="26"/>
      <c r="O68" s="27" t="s">
        <v>98</v>
      </c>
      <c r="P68" s="27" t="s">
        <v>99</v>
      </c>
    </row>
    <row r="69" spans="1:16" ht="12.75" customHeight="1" thickBot="1" x14ac:dyDescent="0.25">
      <c r="A69" s="8" t="str">
        <f t="shared" si="6"/>
        <v> VB 5.8 </v>
      </c>
      <c r="B69" s="3" t="str">
        <f t="shared" si="7"/>
        <v>I</v>
      </c>
      <c r="C69" s="8">
        <f t="shared" si="8"/>
        <v>20832.581999999999</v>
      </c>
      <c r="D69" s="11" t="str">
        <f t="shared" si="9"/>
        <v>vis</v>
      </c>
      <c r="E69" s="24">
        <f>VLOOKUP(C69,Active!C$21:E$974,3,FALSE)</f>
        <v>-6439.0214099785953</v>
      </c>
      <c r="F69" s="3" t="s">
        <v>92</v>
      </c>
      <c r="G69" s="11" t="str">
        <f t="shared" si="10"/>
        <v>20832.582</v>
      </c>
      <c r="H69" s="8">
        <f t="shared" si="11"/>
        <v>-6439</v>
      </c>
      <c r="I69" s="25" t="s">
        <v>133</v>
      </c>
      <c r="J69" s="26" t="s">
        <v>134</v>
      </c>
      <c r="K69" s="25">
        <v>-6439</v>
      </c>
      <c r="L69" s="25" t="s">
        <v>135</v>
      </c>
      <c r="M69" s="26" t="s">
        <v>97</v>
      </c>
      <c r="N69" s="26"/>
      <c r="O69" s="27" t="s">
        <v>98</v>
      </c>
      <c r="P69" s="27" t="s">
        <v>99</v>
      </c>
    </row>
    <row r="70" spans="1:16" ht="12.75" customHeight="1" thickBot="1" x14ac:dyDescent="0.25">
      <c r="A70" s="8" t="str">
        <f t="shared" si="6"/>
        <v> VB 5.8 </v>
      </c>
      <c r="B70" s="3" t="str">
        <f t="shared" si="7"/>
        <v>I</v>
      </c>
      <c r="C70" s="8">
        <f t="shared" si="8"/>
        <v>21245.598000000002</v>
      </c>
      <c r="D70" s="11" t="str">
        <f t="shared" si="9"/>
        <v>vis</v>
      </c>
      <c r="E70" s="24">
        <f>VLOOKUP(C70,Active!C$21:E$974,3,FALSE)</f>
        <v>-6327.0223254610682</v>
      </c>
      <c r="F70" s="3" t="s">
        <v>92</v>
      </c>
      <c r="G70" s="11" t="str">
        <f t="shared" si="10"/>
        <v>21245.598</v>
      </c>
      <c r="H70" s="8">
        <f t="shared" si="11"/>
        <v>-6327</v>
      </c>
      <c r="I70" s="25" t="s">
        <v>136</v>
      </c>
      <c r="J70" s="26" t="s">
        <v>137</v>
      </c>
      <c r="K70" s="25">
        <v>-6327</v>
      </c>
      <c r="L70" s="25" t="s">
        <v>138</v>
      </c>
      <c r="M70" s="26" t="s">
        <v>97</v>
      </c>
      <c r="N70" s="26"/>
      <c r="O70" s="27" t="s">
        <v>98</v>
      </c>
      <c r="P70" s="27" t="s">
        <v>99</v>
      </c>
    </row>
    <row r="71" spans="1:16" ht="12.75" customHeight="1" thickBot="1" x14ac:dyDescent="0.25">
      <c r="A71" s="8" t="str">
        <f t="shared" si="6"/>
        <v> VB 5.8 </v>
      </c>
      <c r="B71" s="3" t="str">
        <f t="shared" si="7"/>
        <v>I</v>
      </c>
      <c r="C71" s="8">
        <f t="shared" si="8"/>
        <v>21614.458999999999</v>
      </c>
      <c r="D71" s="11" t="str">
        <f t="shared" si="9"/>
        <v>vis</v>
      </c>
      <c r="E71" s="24">
        <f>VLOOKUP(C71,Active!C$21:E$974,3,FALSE)</f>
        <v>-6226.9969164836457</v>
      </c>
      <c r="F71" s="3" t="s">
        <v>92</v>
      </c>
      <c r="G71" s="11" t="str">
        <f t="shared" si="10"/>
        <v>21614.459</v>
      </c>
      <c r="H71" s="8">
        <f t="shared" si="11"/>
        <v>-6227</v>
      </c>
      <c r="I71" s="25" t="s">
        <v>139</v>
      </c>
      <c r="J71" s="26" t="s">
        <v>140</v>
      </c>
      <c r="K71" s="25">
        <v>-6227</v>
      </c>
      <c r="L71" s="25" t="s">
        <v>141</v>
      </c>
      <c r="M71" s="26" t="s">
        <v>97</v>
      </c>
      <c r="N71" s="26"/>
      <c r="O71" s="27" t="s">
        <v>98</v>
      </c>
      <c r="P71" s="27" t="s">
        <v>99</v>
      </c>
    </row>
    <row r="72" spans="1:16" ht="12.75" customHeight="1" thickBot="1" x14ac:dyDescent="0.25">
      <c r="A72" s="8" t="str">
        <f t="shared" si="6"/>
        <v> VB 5.8 </v>
      </c>
      <c r="B72" s="3" t="str">
        <f t="shared" si="7"/>
        <v>I</v>
      </c>
      <c r="C72" s="8">
        <f t="shared" si="8"/>
        <v>21883.625</v>
      </c>
      <c r="D72" s="11" t="str">
        <f t="shared" si="9"/>
        <v>vis</v>
      </c>
      <c r="E72" s="24">
        <f>VLOOKUP(C72,Active!C$21:E$974,3,FALSE)</f>
        <v>-6154.006171371484</v>
      </c>
      <c r="F72" s="3" t="s">
        <v>92</v>
      </c>
      <c r="G72" s="11" t="str">
        <f t="shared" si="10"/>
        <v>21883.625</v>
      </c>
      <c r="H72" s="8">
        <f t="shared" si="11"/>
        <v>-6154</v>
      </c>
      <c r="I72" s="25" t="s">
        <v>142</v>
      </c>
      <c r="J72" s="26" t="s">
        <v>143</v>
      </c>
      <c r="K72" s="25">
        <v>-6154</v>
      </c>
      <c r="L72" s="25" t="s">
        <v>144</v>
      </c>
      <c r="M72" s="26" t="s">
        <v>97</v>
      </c>
      <c r="N72" s="26"/>
      <c r="O72" s="27" t="s">
        <v>98</v>
      </c>
      <c r="P72" s="27" t="s">
        <v>99</v>
      </c>
    </row>
    <row r="73" spans="1:16" ht="12.75" customHeight="1" thickBot="1" x14ac:dyDescent="0.25">
      <c r="A73" s="8" t="str">
        <f t="shared" si="6"/>
        <v> VB 5.8 </v>
      </c>
      <c r="B73" s="3" t="str">
        <f t="shared" si="7"/>
        <v>I</v>
      </c>
      <c r="C73" s="8">
        <f t="shared" si="8"/>
        <v>23701.772000000001</v>
      </c>
      <c r="D73" s="11" t="str">
        <f t="shared" si="9"/>
        <v>vis</v>
      </c>
      <c r="E73" s="24">
        <f>VLOOKUP(C73,Active!C$21:E$974,3,FALSE)</f>
        <v>-5660.972488612736</v>
      </c>
      <c r="F73" s="3" t="s">
        <v>92</v>
      </c>
      <c r="G73" s="11" t="str">
        <f t="shared" si="10"/>
        <v>23701.772</v>
      </c>
      <c r="H73" s="8">
        <f t="shared" si="11"/>
        <v>-5661</v>
      </c>
      <c r="I73" s="25" t="s">
        <v>145</v>
      </c>
      <c r="J73" s="26" t="s">
        <v>146</v>
      </c>
      <c r="K73" s="25">
        <v>-5661</v>
      </c>
      <c r="L73" s="25" t="s">
        <v>147</v>
      </c>
      <c r="M73" s="26" t="s">
        <v>97</v>
      </c>
      <c r="N73" s="26"/>
      <c r="O73" s="27" t="s">
        <v>98</v>
      </c>
      <c r="P73" s="27" t="s">
        <v>99</v>
      </c>
    </row>
    <row r="74" spans="1:16" ht="12.75" customHeight="1" thickBot="1" x14ac:dyDescent="0.25">
      <c r="A74" s="8" t="str">
        <f t="shared" si="6"/>
        <v> KVB 24.6 </v>
      </c>
      <c r="B74" s="3" t="str">
        <f t="shared" si="7"/>
        <v>I</v>
      </c>
      <c r="C74" s="8">
        <f t="shared" si="8"/>
        <v>25571.200000000001</v>
      </c>
      <c r="D74" s="11" t="str">
        <f t="shared" si="9"/>
        <v>vis</v>
      </c>
      <c r="E74" s="24">
        <f>VLOOKUP(C74,Active!C$21:E$974,3,FALSE)</f>
        <v>-5154.0327463958965</v>
      </c>
      <c r="F74" s="3" t="s">
        <v>92</v>
      </c>
      <c r="G74" s="11" t="str">
        <f t="shared" si="10"/>
        <v>25571.200</v>
      </c>
      <c r="H74" s="8">
        <f t="shared" si="11"/>
        <v>-5154</v>
      </c>
      <c r="I74" s="25" t="s">
        <v>148</v>
      </c>
      <c r="J74" s="26" t="s">
        <v>149</v>
      </c>
      <c r="K74" s="25">
        <v>-5154</v>
      </c>
      <c r="L74" s="25" t="s">
        <v>150</v>
      </c>
      <c r="M74" s="26" t="s">
        <v>97</v>
      </c>
      <c r="N74" s="26"/>
      <c r="O74" s="27" t="s">
        <v>151</v>
      </c>
      <c r="P74" s="27" t="s">
        <v>152</v>
      </c>
    </row>
    <row r="75" spans="1:16" ht="12.75" customHeight="1" thickBot="1" x14ac:dyDescent="0.25">
      <c r="A75" s="8" t="str">
        <f t="shared" ref="A75:A106" si="12">P75</f>
        <v> KVB 24.6 </v>
      </c>
      <c r="B75" s="3" t="str">
        <f t="shared" ref="B75:B106" si="13">IF(H75=INT(H75),"I","II")</f>
        <v>I</v>
      </c>
      <c r="C75" s="8">
        <f t="shared" ref="C75:C106" si="14">1*G75</f>
        <v>25619.241000000002</v>
      </c>
      <c r="D75" s="11" t="str">
        <f t="shared" ref="D75:D106" si="15">VLOOKUP(F75,I$1:J$5,2,FALSE)</f>
        <v>vis</v>
      </c>
      <c r="E75" s="24">
        <f>VLOOKUP(C75,Active!C$21:E$974,3,FALSE)</f>
        <v>-5141.0052897857249</v>
      </c>
      <c r="F75" s="3" t="s">
        <v>92</v>
      </c>
      <c r="G75" s="11" t="str">
        <f t="shared" ref="G75:G106" si="16">MID(I75,3,LEN(I75)-3)</f>
        <v>25619.241</v>
      </c>
      <c r="H75" s="8">
        <f t="shared" ref="H75:H106" si="17">1*K75</f>
        <v>-5141</v>
      </c>
      <c r="I75" s="25" t="s">
        <v>153</v>
      </c>
      <c r="J75" s="26" t="s">
        <v>154</v>
      </c>
      <c r="K75" s="25">
        <v>-5141</v>
      </c>
      <c r="L75" s="25" t="s">
        <v>155</v>
      </c>
      <c r="M75" s="26" t="s">
        <v>97</v>
      </c>
      <c r="N75" s="26"/>
      <c r="O75" s="27" t="s">
        <v>151</v>
      </c>
      <c r="P75" s="27" t="s">
        <v>152</v>
      </c>
    </row>
    <row r="76" spans="1:16" ht="12.75" customHeight="1" thickBot="1" x14ac:dyDescent="0.25">
      <c r="A76" s="8" t="str">
        <f t="shared" si="12"/>
        <v> KVB 24.6 </v>
      </c>
      <c r="B76" s="3" t="str">
        <f t="shared" si="13"/>
        <v>I</v>
      </c>
      <c r="C76" s="8">
        <f t="shared" si="14"/>
        <v>25807.492999999999</v>
      </c>
      <c r="D76" s="11" t="str">
        <f t="shared" si="15"/>
        <v>vis</v>
      </c>
      <c r="E76" s="24">
        <f>VLOOKUP(C76,Active!C$21:E$974,3,FALSE)</f>
        <v>-5089.9562949317897</v>
      </c>
      <c r="F76" s="3" t="s">
        <v>92</v>
      </c>
      <c r="G76" s="11" t="str">
        <f t="shared" si="16"/>
        <v>25807.493</v>
      </c>
      <c r="H76" s="8">
        <f t="shared" si="17"/>
        <v>-5090</v>
      </c>
      <c r="I76" s="25" t="s">
        <v>156</v>
      </c>
      <c r="J76" s="26" t="s">
        <v>157</v>
      </c>
      <c r="K76" s="25">
        <v>-5090</v>
      </c>
      <c r="L76" s="25" t="s">
        <v>158</v>
      </c>
      <c r="M76" s="26" t="s">
        <v>97</v>
      </c>
      <c r="N76" s="26"/>
      <c r="O76" s="27" t="s">
        <v>151</v>
      </c>
      <c r="P76" s="27" t="s">
        <v>152</v>
      </c>
    </row>
    <row r="77" spans="1:16" ht="12.75" customHeight="1" thickBot="1" x14ac:dyDescent="0.25">
      <c r="A77" s="8" t="str">
        <f t="shared" si="12"/>
        <v> KVB 24.6 </v>
      </c>
      <c r="B77" s="3" t="str">
        <f t="shared" si="13"/>
        <v>I</v>
      </c>
      <c r="C77" s="8">
        <f t="shared" si="14"/>
        <v>26622.395</v>
      </c>
      <c r="D77" s="11" t="str">
        <f t="shared" si="15"/>
        <v>vis</v>
      </c>
      <c r="E77" s="24">
        <f>VLOOKUP(C77,Active!C$21:E$974,3,FALSE)</f>
        <v>-4868.976289383575</v>
      </c>
      <c r="F77" s="3" t="s">
        <v>92</v>
      </c>
      <c r="G77" s="11" t="str">
        <f t="shared" si="16"/>
        <v>26622.395</v>
      </c>
      <c r="H77" s="8">
        <f t="shared" si="17"/>
        <v>-4869</v>
      </c>
      <c r="I77" s="25" t="s">
        <v>159</v>
      </c>
      <c r="J77" s="26" t="s">
        <v>160</v>
      </c>
      <c r="K77" s="25">
        <v>-4869</v>
      </c>
      <c r="L77" s="25" t="s">
        <v>161</v>
      </c>
      <c r="M77" s="26" t="s">
        <v>97</v>
      </c>
      <c r="N77" s="26"/>
      <c r="O77" s="27" t="s">
        <v>151</v>
      </c>
      <c r="P77" s="27" t="s">
        <v>152</v>
      </c>
    </row>
    <row r="78" spans="1:16" ht="12.75" customHeight="1" thickBot="1" x14ac:dyDescent="0.25">
      <c r="A78" s="8" t="str">
        <f t="shared" si="12"/>
        <v> KVB 24.6 </v>
      </c>
      <c r="B78" s="3" t="str">
        <f t="shared" si="13"/>
        <v>I</v>
      </c>
      <c r="C78" s="8">
        <f t="shared" si="14"/>
        <v>26622.417000000001</v>
      </c>
      <c r="D78" s="11" t="str">
        <f t="shared" si="15"/>
        <v>vis</v>
      </c>
      <c r="E78" s="24">
        <f>VLOOKUP(C78,Active!C$21:E$974,3,FALSE)</f>
        <v>-4868.9703235617681</v>
      </c>
      <c r="F78" s="3" t="s">
        <v>92</v>
      </c>
      <c r="G78" s="11" t="str">
        <f t="shared" si="16"/>
        <v>26622.417</v>
      </c>
      <c r="H78" s="8">
        <f t="shared" si="17"/>
        <v>-4869</v>
      </c>
      <c r="I78" s="25" t="s">
        <v>162</v>
      </c>
      <c r="J78" s="26" t="s">
        <v>163</v>
      </c>
      <c r="K78" s="25">
        <v>-4869</v>
      </c>
      <c r="L78" s="25" t="s">
        <v>164</v>
      </c>
      <c r="M78" s="26" t="s">
        <v>97</v>
      </c>
      <c r="N78" s="26"/>
      <c r="O78" s="27" t="s">
        <v>151</v>
      </c>
      <c r="P78" s="27" t="s">
        <v>152</v>
      </c>
    </row>
    <row r="79" spans="1:16" ht="12.75" customHeight="1" thickBot="1" x14ac:dyDescent="0.25">
      <c r="A79" s="8" t="str">
        <f t="shared" si="12"/>
        <v> KVB 24.6 </v>
      </c>
      <c r="B79" s="3" t="str">
        <f t="shared" si="13"/>
        <v>I</v>
      </c>
      <c r="C79" s="8">
        <f t="shared" si="14"/>
        <v>26622.547999999999</v>
      </c>
      <c r="D79" s="11" t="str">
        <f t="shared" si="15"/>
        <v>vis</v>
      </c>
      <c r="E79" s="24">
        <f>VLOOKUP(C79,Active!C$21:E$974,3,FALSE)</f>
        <v>-4868.934799804646</v>
      </c>
      <c r="F79" s="3" t="s">
        <v>92</v>
      </c>
      <c r="G79" s="11" t="str">
        <f t="shared" si="16"/>
        <v>26622.548</v>
      </c>
      <c r="H79" s="8">
        <f t="shared" si="17"/>
        <v>-4869</v>
      </c>
      <c r="I79" s="25" t="s">
        <v>165</v>
      </c>
      <c r="J79" s="26" t="s">
        <v>166</v>
      </c>
      <c r="K79" s="25">
        <v>-4869</v>
      </c>
      <c r="L79" s="25" t="s">
        <v>167</v>
      </c>
      <c r="M79" s="26" t="s">
        <v>97</v>
      </c>
      <c r="N79" s="26"/>
      <c r="O79" s="27" t="s">
        <v>151</v>
      </c>
      <c r="P79" s="27" t="s">
        <v>152</v>
      </c>
    </row>
    <row r="80" spans="1:16" ht="12.75" customHeight="1" thickBot="1" x14ac:dyDescent="0.25">
      <c r="A80" s="8" t="str">
        <f t="shared" si="12"/>
        <v> KVB 24.6 </v>
      </c>
      <c r="B80" s="3" t="str">
        <f t="shared" si="13"/>
        <v>I</v>
      </c>
      <c r="C80" s="8">
        <f t="shared" si="14"/>
        <v>26659.263999999999</v>
      </c>
      <c r="D80" s="11" t="str">
        <f t="shared" si="15"/>
        <v>vis</v>
      </c>
      <c r="E80" s="24">
        <f>VLOOKUP(C80,Active!C$21:E$974,3,FALSE)</f>
        <v>-4858.9783855564192</v>
      </c>
      <c r="F80" s="3" t="s">
        <v>92</v>
      </c>
      <c r="G80" s="11" t="str">
        <f t="shared" si="16"/>
        <v>26659.264</v>
      </c>
      <c r="H80" s="8">
        <f t="shared" si="17"/>
        <v>-4859</v>
      </c>
      <c r="I80" s="25" t="s">
        <v>168</v>
      </c>
      <c r="J80" s="26" t="s">
        <v>169</v>
      </c>
      <c r="K80" s="25">
        <v>-4859</v>
      </c>
      <c r="L80" s="25" t="s">
        <v>170</v>
      </c>
      <c r="M80" s="26" t="s">
        <v>97</v>
      </c>
      <c r="N80" s="26"/>
      <c r="O80" s="27" t="s">
        <v>151</v>
      </c>
      <c r="P80" s="27" t="s">
        <v>152</v>
      </c>
    </row>
    <row r="81" spans="1:16" ht="12.75" customHeight="1" thickBot="1" x14ac:dyDescent="0.25">
      <c r="A81" s="8" t="str">
        <f t="shared" si="12"/>
        <v> KVB 24.6 </v>
      </c>
      <c r="B81" s="3" t="str">
        <f t="shared" si="13"/>
        <v>I</v>
      </c>
      <c r="C81" s="8">
        <f t="shared" si="14"/>
        <v>26659.328000000001</v>
      </c>
      <c r="D81" s="11" t="str">
        <f t="shared" si="15"/>
        <v>vis</v>
      </c>
      <c r="E81" s="24">
        <f>VLOOKUP(C81,Active!C$21:E$974,3,FALSE)</f>
        <v>-4858.961030438435</v>
      </c>
      <c r="F81" s="3" t="s">
        <v>92</v>
      </c>
      <c r="G81" s="11" t="str">
        <f t="shared" si="16"/>
        <v>26659.328</v>
      </c>
      <c r="H81" s="8">
        <f t="shared" si="17"/>
        <v>-4859</v>
      </c>
      <c r="I81" s="25" t="s">
        <v>171</v>
      </c>
      <c r="J81" s="26" t="s">
        <v>172</v>
      </c>
      <c r="K81" s="25">
        <v>-4859</v>
      </c>
      <c r="L81" s="25" t="s">
        <v>173</v>
      </c>
      <c r="M81" s="26" t="s">
        <v>97</v>
      </c>
      <c r="N81" s="26"/>
      <c r="O81" s="27" t="s">
        <v>151</v>
      </c>
      <c r="P81" s="27" t="s">
        <v>152</v>
      </c>
    </row>
    <row r="82" spans="1:16" ht="12.75" customHeight="1" thickBot="1" x14ac:dyDescent="0.25">
      <c r="A82" s="8" t="str">
        <f t="shared" si="12"/>
        <v> KVB 24.6 </v>
      </c>
      <c r="B82" s="3" t="str">
        <f t="shared" si="13"/>
        <v>I</v>
      </c>
      <c r="C82" s="8">
        <f t="shared" si="14"/>
        <v>26718.264999999999</v>
      </c>
      <c r="D82" s="11" t="str">
        <f t="shared" si="15"/>
        <v>vis</v>
      </c>
      <c r="E82" s="24">
        <f>VLOOKUP(C82,Active!C$21:E$974,3,FALSE)</f>
        <v>-4842.9788649915536</v>
      </c>
      <c r="F82" s="3" t="s">
        <v>92</v>
      </c>
      <c r="G82" s="11" t="str">
        <f t="shared" si="16"/>
        <v>26718.265</v>
      </c>
      <c r="H82" s="8">
        <f t="shared" si="17"/>
        <v>-4843</v>
      </c>
      <c r="I82" s="25" t="s">
        <v>174</v>
      </c>
      <c r="J82" s="26" t="s">
        <v>175</v>
      </c>
      <c r="K82" s="25">
        <v>-4843</v>
      </c>
      <c r="L82" s="25" t="s">
        <v>176</v>
      </c>
      <c r="M82" s="26" t="s">
        <v>97</v>
      </c>
      <c r="N82" s="26"/>
      <c r="O82" s="27" t="s">
        <v>151</v>
      </c>
      <c r="P82" s="27" t="s">
        <v>152</v>
      </c>
    </row>
    <row r="83" spans="1:16" ht="12.75" customHeight="1" thickBot="1" x14ac:dyDescent="0.25">
      <c r="A83" s="8" t="str">
        <f t="shared" si="12"/>
        <v> KVB 24.6 </v>
      </c>
      <c r="B83" s="3" t="str">
        <f t="shared" si="13"/>
        <v>I</v>
      </c>
      <c r="C83" s="8">
        <f t="shared" si="14"/>
        <v>26928.51</v>
      </c>
      <c r="D83" s="11" t="str">
        <f t="shared" si="15"/>
        <v>vis</v>
      </c>
      <c r="E83" s="24">
        <f>VLOOKUP(C83,Active!C$21:E$974,3,FALSE)</f>
        <v>-4785.9659465467785</v>
      </c>
      <c r="F83" s="3" t="s">
        <v>92</v>
      </c>
      <c r="G83" s="11" t="str">
        <f t="shared" si="16"/>
        <v>26928.510</v>
      </c>
      <c r="H83" s="8">
        <f t="shared" si="17"/>
        <v>-4786</v>
      </c>
      <c r="I83" s="25" t="s">
        <v>177</v>
      </c>
      <c r="J83" s="26" t="s">
        <v>178</v>
      </c>
      <c r="K83" s="25">
        <v>-4786</v>
      </c>
      <c r="L83" s="25" t="s">
        <v>179</v>
      </c>
      <c r="M83" s="26" t="s">
        <v>97</v>
      </c>
      <c r="N83" s="26"/>
      <c r="O83" s="27" t="s">
        <v>151</v>
      </c>
      <c r="P83" s="27" t="s">
        <v>152</v>
      </c>
    </row>
    <row r="84" spans="1:16" ht="12.75" customHeight="1" thickBot="1" x14ac:dyDescent="0.25">
      <c r="A84" s="8" t="str">
        <f t="shared" si="12"/>
        <v> KVB 24.6 </v>
      </c>
      <c r="B84" s="3" t="str">
        <f t="shared" si="13"/>
        <v>I</v>
      </c>
      <c r="C84" s="8">
        <f t="shared" si="14"/>
        <v>26928.566999999999</v>
      </c>
      <c r="D84" s="11" t="str">
        <f t="shared" si="15"/>
        <v>vis</v>
      </c>
      <c r="E84" s="24">
        <f>VLOOKUP(C84,Active!C$21:E$974,3,FALSE)</f>
        <v>-4785.9504896448243</v>
      </c>
      <c r="F84" s="3" t="s">
        <v>92</v>
      </c>
      <c r="G84" s="11" t="str">
        <f t="shared" si="16"/>
        <v>26928.567</v>
      </c>
      <c r="H84" s="8">
        <f t="shared" si="17"/>
        <v>-4786</v>
      </c>
      <c r="I84" s="25" t="s">
        <v>180</v>
      </c>
      <c r="J84" s="26" t="s">
        <v>181</v>
      </c>
      <c r="K84" s="25">
        <v>-4786</v>
      </c>
      <c r="L84" s="25" t="s">
        <v>182</v>
      </c>
      <c r="M84" s="26" t="s">
        <v>97</v>
      </c>
      <c r="N84" s="26"/>
      <c r="O84" s="27" t="s">
        <v>151</v>
      </c>
      <c r="P84" s="27" t="s">
        <v>152</v>
      </c>
    </row>
    <row r="85" spans="1:16" ht="12.75" customHeight="1" thickBot="1" x14ac:dyDescent="0.25">
      <c r="A85" s="8" t="str">
        <f t="shared" si="12"/>
        <v> KVB 24.6 </v>
      </c>
      <c r="B85" s="3" t="str">
        <f t="shared" si="13"/>
        <v>I</v>
      </c>
      <c r="C85" s="8">
        <f t="shared" si="14"/>
        <v>26987.279999999999</v>
      </c>
      <c r="D85" s="11" t="str">
        <f t="shared" si="15"/>
        <v>vis</v>
      </c>
      <c r="E85" s="24">
        <f>VLOOKUP(C85,Active!C$21:E$974,3,FALSE)</f>
        <v>-4770.0290671108842</v>
      </c>
      <c r="F85" s="3" t="s">
        <v>92</v>
      </c>
      <c r="G85" s="11" t="str">
        <f t="shared" si="16"/>
        <v>26987.280</v>
      </c>
      <c r="H85" s="8">
        <f t="shared" si="17"/>
        <v>-4770</v>
      </c>
      <c r="I85" s="25" t="s">
        <v>183</v>
      </c>
      <c r="J85" s="26" t="s">
        <v>184</v>
      </c>
      <c r="K85" s="25">
        <v>-4770</v>
      </c>
      <c r="L85" s="25" t="s">
        <v>185</v>
      </c>
      <c r="M85" s="26" t="s">
        <v>97</v>
      </c>
      <c r="N85" s="26"/>
      <c r="O85" s="27" t="s">
        <v>151</v>
      </c>
      <c r="P85" s="27" t="s">
        <v>152</v>
      </c>
    </row>
    <row r="86" spans="1:16" ht="12.75" customHeight="1" thickBot="1" x14ac:dyDescent="0.25">
      <c r="A86" s="8" t="str">
        <f t="shared" si="12"/>
        <v> KVB 24.6 </v>
      </c>
      <c r="B86" s="3" t="str">
        <f t="shared" si="13"/>
        <v>I</v>
      </c>
      <c r="C86" s="8">
        <f t="shared" si="14"/>
        <v>26987.294000000002</v>
      </c>
      <c r="D86" s="11" t="str">
        <f t="shared" si="15"/>
        <v>vis</v>
      </c>
      <c r="E86" s="24">
        <f>VLOOKUP(C86,Active!C$21:E$974,3,FALSE)</f>
        <v>-4770.0252706788251</v>
      </c>
      <c r="F86" s="3" t="s">
        <v>92</v>
      </c>
      <c r="G86" s="11" t="str">
        <f t="shared" si="16"/>
        <v>26987.294</v>
      </c>
      <c r="H86" s="8">
        <f t="shared" si="17"/>
        <v>-4770</v>
      </c>
      <c r="I86" s="25" t="s">
        <v>186</v>
      </c>
      <c r="J86" s="26" t="s">
        <v>187</v>
      </c>
      <c r="K86" s="25">
        <v>-4770</v>
      </c>
      <c r="L86" s="25" t="s">
        <v>188</v>
      </c>
      <c r="M86" s="26" t="s">
        <v>97</v>
      </c>
      <c r="N86" s="26"/>
      <c r="O86" s="27" t="s">
        <v>151</v>
      </c>
      <c r="P86" s="27" t="s">
        <v>152</v>
      </c>
    </row>
    <row r="87" spans="1:16" ht="12.75" customHeight="1" thickBot="1" x14ac:dyDescent="0.25">
      <c r="A87" s="8" t="str">
        <f t="shared" si="12"/>
        <v> KVB 24.6 </v>
      </c>
      <c r="B87" s="3" t="str">
        <f t="shared" si="13"/>
        <v>I</v>
      </c>
      <c r="C87" s="8">
        <f t="shared" si="14"/>
        <v>26987.330999999998</v>
      </c>
      <c r="D87" s="11" t="str">
        <f t="shared" si="15"/>
        <v>vis</v>
      </c>
      <c r="E87" s="24">
        <f>VLOOKUP(C87,Active!C$21:E$974,3,FALSE)</f>
        <v>-4770.0152372512412</v>
      </c>
      <c r="F87" s="3" t="s">
        <v>92</v>
      </c>
      <c r="G87" s="11" t="str">
        <f t="shared" si="16"/>
        <v>26987.331</v>
      </c>
      <c r="H87" s="8">
        <f t="shared" si="17"/>
        <v>-4770</v>
      </c>
      <c r="I87" s="25" t="s">
        <v>189</v>
      </c>
      <c r="J87" s="26" t="s">
        <v>190</v>
      </c>
      <c r="K87" s="25">
        <v>-4770</v>
      </c>
      <c r="L87" s="25" t="s">
        <v>191</v>
      </c>
      <c r="M87" s="26" t="s">
        <v>97</v>
      </c>
      <c r="N87" s="26"/>
      <c r="O87" s="27" t="s">
        <v>151</v>
      </c>
      <c r="P87" s="27" t="s">
        <v>152</v>
      </c>
    </row>
    <row r="88" spans="1:16" ht="12.75" customHeight="1" thickBot="1" x14ac:dyDescent="0.25">
      <c r="A88" s="8" t="str">
        <f t="shared" si="12"/>
        <v> KVB 24.6 </v>
      </c>
      <c r="B88" s="3" t="str">
        <f t="shared" si="13"/>
        <v>I</v>
      </c>
      <c r="C88" s="8">
        <f t="shared" si="14"/>
        <v>26987.351999999999</v>
      </c>
      <c r="D88" s="11" t="str">
        <f t="shared" si="15"/>
        <v>vis</v>
      </c>
      <c r="E88" s="24">
        <f>VLOOKUP(C88,Active!C$21:E$974,3,FALSE)</f>
        <v>-4770.009542603153</v>
      </c>
      <c r="F88" s="3" t="s">
        <v>92</v>
      </c>
      <c r="G88" s="11" t="str">
        <f t="shared" si="16"/>
        <v>26987.352</v>
      </c>
      <c r="H88" s="8">
        <f t="shared" si="17"/>
        <v>-4770</v>
      </c>
      <c r="I88" s="25" t="s">
        <v>192</v>
      </c>
      <c r="J88" s="26" t="s">
        <v>193</v>
      </c>
      <c r="K88" s="25">
        <v>-4770</v>
      </c>
      <c r="L88" s="25" t="s">
        <v>194</v>
      </c>
      <c r="M88" s="26" t="s">
        <v>97</v>
      </c>
      <c r="N88" s="26"/>
      <c r="O88" s="27" t="s">
        <v>151</v>
      </c>
      <c r="P88" s="27" t="s">
        <v>152</v>
      </c>
    </row>
    <row r="89" spans="1:16" ht="12.75" customHeight="1" thickBot="1" x14ac:dyDescent="0.25">
      <c r="A89" s="8" t="str">
        <f t="shared" si="12"/>
        <v> KVB 24.6 </v>
      </c>
      <c r="B89" s="3" t="str">
        <f t="shared" si="13"/>
        <v>I</v>
      </c>
      <c r="C89" s="8">
        <f t="shared" si="14"/>
        <v>26987.371999999999</v>
      </c>
      <c r="D89" s="11" t="str">
        <f t="shared" si="15"/>
        <v>vis</v>
      </c>
      <c r="E89" s="24">
        <f>VLOOKUP(C89,Active!C$21:E$974,3,FALSE)</f>
        <v>-4770.0041191287828</v>
      </c>
      <c r="F89" s="3" t="s">
        <v>92</v>
      </c>
      <c r="G89" s="11" t="str">
        <f t="shared" si="16"/>
        <v>26987.372</v>
      </c>
      <c r="H89" s="8">
        <f t="shared" si="17"/>
        <v>-4770</v>
      </c>
      <c r="I89" s="25" t="s">
        <v>195</v>
      </c>
      <c r="J89" s="26" t="s">
        <v>196</v>
      </c>
      <c r="K89" s="25">
        <v>-4770</v>
      </c>
      <c r="L89" s="25" t="s">
        <v>197</v>
      </c>
      <c r="M89" s="26" t="s">
        <v>97</v>
      </c>
      <c r="N89" s="26"/>
      <c r="O89" s="27" t="s">
        <v>151</v>
      </c>
      <c r="P89" s="27" t="s">
        <v>152</v>
      </c>
    </row>
    <row r="90" spans="1:16" ht="12.75" customHeight="1" thickBot="1" x14ac:dyDescent="0.25">
      <c r="A90" s="8" t="str">
        <f t="shared" si="12"/>
        <v> KVB 24.6 </v>
      </c>
      <c r="B90" s="3" t="str">
        <f t="shared" si="13"/>
        <v>I</v>
      </c>
      <c r="C90" s="8">
        <f t="shared" si="14"/>
        <v>26987.413</v>
      </c>
      <c r="D90" s="11" t="str">
        <f t="shared" si="15"/>
        <v>vis</v>
      </c>
      <c r="E90" s="24">
        <f>VLOOKUP(C90,Active!C$21:E$974,3,FALSE)</f>
        <v>-4769.9930010063244</v>
      </c>
      <c r="F90" s="3" t="s">
        <v>92</v>
      </c>
      <c r="G90" s="11" t="str">
        <f t="shared" si="16"/>
        <v>26987.413</v>
      </c>
      <c r="H90" s="8">
        <f t="shared" si="17"/>
        <v>-4770</v>
      </c>
      <c r="I90" s="25" t="s">
        <v>198</v>
      </c>
      <c r="J90" s="26" t="s">
        <v>199</v>
      </c>
      <c r="K90" s="25">
        <v>-4770</v>
      </c>
      <c r="L90" s="25" t="s">
        <v>200</v>
      </c>
      <c r="M90" s="26" t="s">
        <v>97</v>
      </c>
      <c r="N90" s="26"/>
      <c r="O90" s="27" t="s">
        <v>151</v>
      </c>
      <c r="P90" s="27" t="s">
        <v>152</v>
      </c>
    </row>
    <row r="91" spans="1:16" ht="12.75" customHeight="1" thickBot="1" x14ac:dyDescent="0.25">
      <c r="A91" s="8" t="str">
        <f t="shared" si="12"/>
        <v> KVB 24.6 </v>
      </c>
      <c r="B91" s="3" t="str">
        <f t="shared" si="13"/>
        <v>I</v>
      </c>
      <c r="C91" s="8">
        <f t="shared" si="14"/>
        <v>26987.436000000002</v>
      </c>
      <c r="D91" s="11" t="str">
        <f t="shared" si="15"/>
        <v>vis</v>
      </c>
      <c r="E91" s="24">
        <f>VLOOKUP(C91,Active!C$21:E$974,3,FALSE)</f>
        <v>-4769.9867640107987</v>
      </c>
      <c r="F91" s="3" t="s">
        <v>92</v>
      </c>
      <c r="G91" s="11" t="str">
        <f t="shared" si="16"/>
        <v>26987.436</v>
      </c>
      <c r="H91" s="8">
        <f t="shared" si="17"/>
        <v>-4770</v>
      </c>
      <c r="I91" s="25" t="s">
        <v>201</v>
      </c>
      <c r="J91" s="26" t="s">
        <v>202</v>
      </c>
      <c r="K91" s="25">
        <v>-4770</v>
      </c>
      <c r="L91" s="25" t="s">
        <v>203</v>
      </c>
      <c r="M91" s="26" t="s">
        <v>97</v>
      </c>
      <c r="N91" s="26"/>
      <c r="O91" s="27" t="s">
        <v>151</v>
      </c>
      <c r="P91" s="27" t="s">
        <v>152</v>
      </c>
    </row>
    <row r="92" spans="1:16" ht="12.75" customHeight="1" thickBot="1" x14ac:dyDescent="0.25">
      <c r="A92" s="8" t="str">
        <f t="shared" si="12"/>
        <v> KVB 24.6 </v>
      </c>
      <c r="B92" s="3" t="str">
        <f t="shared" si="13"/>
        <v>I</v>
      </c>
      <c r="C92" s="8">
        <f t="shared" si="14"/>
        <v>26987.458999999999</v>
      </c>
      <c r="D92" s="11" t="str">
        <f t="shared" si="15"/>
        <v>vis</v>
      </c>
      <c r="E92" s="24">
        <f>VLOOKUP(C92,Active!C$21:E$974,3,FALSE)</f>
        <v>-4769.9805270152738</v>
      </c>
      <c r="F92" s="3" t="s">
        <v>92</v>
      </c>
      <c r="G92" s="11" t="str">
        <f t="shared" si="16"/>
        <v>26987.459</v>
      </c>
      <c r="H92" s="8">
        <f t="shared" si="17"/>
        <v>-4770</v>
      </c>
      <c r="I92" s="25" t="s">
        <v>204</v>
      </c>
      <c r="J92" s="26" t="s">
        <v>205</v>
      </c>
      <c r="K92" s="25">
        <v>-4770</v>
      </c>
      <c r="L92" s="25" t="s">
        <v>206</v>
      </c>
      <c r="M92" s="26" t="s">
        <v>97</v>
      </c>
      <c r="N92" s="26"/>
      <c r="O92" s="27" t="s">
        <v>151</v>
      </c>
      <c r="P92" s="27" t="s">
        <v>152</v>
      </c>
    </row>
    <row r="93" spans="1:16" ht="12.75" customHeight="1" thickBot="1" x14ac:dyDescent="0.25">
      <c r="A93" s="8" t="str">
        <f t="shared" si="12"/>
        <v> KVB 24.6 </v>
      </c>
      <c r="B93" s="3" t="str">
        <f t="shared" si="13"/>
        <v>I</v>
      </c>
      <c r="C93" s="8">
        <f t="shared" si="14"/>
        <v>27061.254000000001</v>
      </c>
      <c r="D93" s="11" t="str">
        <f t="shared" si="15"/>
        <v>vis</v>
      </c>
      <c r="E93" s="24">
        <f>VLOOKUP(C93,Active!C$21:E$974,3,FALSE)</f>
        <v>-4749.969262459007</v>
      </c>
      <c r="F93" s="3" t="s">
        <v>92</v>
      </c>
      <c r="G93" s="11" t="str">
        <f t="shared" si="16"/>
        <v>27061.254</v>
      </c>
      <c r="H93" s="8">
        <f t="shared" si="17"/>
        <v>-4750</v>
      </c>
      <c r="I93" s="25" t="s">
        <v>207</v>
      </c>
      <c r="J93" s="26" t="s">
        <v>208</v>
      </c>
      <c r="K93" s="25">
        <v>-4750</v>
      </c>
      <c r="L93" s="25" t="s">
        <v>209</v>
      </c>
      <c r="M93" s="26" t="s">
        <v>97</v>
      </c>
      <c r="N93" s="26"/>
      <c r="O93" s="27" t="s">
        <v>151</v>
      </c>
      <c r="P93" s="27" t="s">
        <v>152</v>
      </c>
    </row>
    <row r="94" spans="1:16" ht="12.75" customHeight="1" thickBot="1" x14ac:dyDescent="0.25">
      <c r="A94" s="8" t="str">
        <f t="shared" si="12"/>
        <v> KVB 24.6 </v>
      </c>
      <c r="B94" s="3" t="str">
        <f t="shared" si="13"/>
        <v>I</v>
      </c>
      <c r="C94" s="8">
        <f t="shared" si="14"/>
        <v>27315.481</v>
      </c>
      <c r="D94" s="11" t="str">
        <f t="shared" si="15"/>
        <v>vis</v>
      </c>
      <c r="E94" s="24">
        <f>VLOOKUP(C94,Active!C$21:E$974,3,FALSE)</f>
        <v>-4681.0295815274285</v>
      </c>
      <c r="F94" s="3" t="s">
        <v>92</v>
      </c>
      <c r="G94" s="11" t="str">
        <f t="shared" si="16"/>
        <v>27315.481</v>
      </c>
      <c r="H94" s="8">
        <f t="shared" si="17"/>
        <v>-4681</v>
      </c>
      <c r="I94" s="25" t="s">
        <v>210</v>
      </c>
      <c r="J94" s="26" t="s">
        <v>211</v>
      </c>
      <c r="K94" s="25">
        <v>-4681</v>
      </c>
      <c r="L94" s="25" t="s">
        <v>212</v>
      </c>
      <c r="M94" s="26" t="s">
        <v>97</v>
      </c>
      <c r="N94" s="26"/>
      <c r="O94" s="27" t="s">
        <v>151</v>
      </c>
      <c r="P94" s="27" t="s">
        <v>152</v>
      </c>
    </row>
    <row r="95" spans="1:16" ht="12.75" customHeight="1" thickBot="1" x14ac:dyDescent="0.25">
      <c r="A95" s="8" t="str">
        <f t="shared" si="12"/>
        <v> KVB 24.6 </v>
      </c>
      <c r="B95" s="3" t="str">
        <f t="shared" si="13"/>
        <v>I</v>
      </c>
      <c r="C95" s="8">
        <f t="shared" si="14"/>
        <v>27315.502</v>
      </c>
      <c r="D95" s="11" t="str">
        <f t="shared" si="15"/>
        <v>vis</v>
      </c>
      <c r="E95" s="24">
        <f>VLOOKUP(C95,Active!C$21:E$974,3,FALSE)</f>
        <v>-4681.0238868793394</v>
      </c>
      <c r="F95" s="3" t="s">
        <v>92</v>
      </c>
      <c r="G95" s="11" t="str">
        <f t="shared" si="16"/>
        <v>27315.502</v>
      </c>
      <c r="H95" s="8">
        <f t="shared" si="17"/>
        <v>-4681</v>
      </c>
      <c r="I95" s="25" t="s">
        <v>213</v>
      </c>
      <c r="J95" s="26" t="s">
        <v>214</v>
      </c>
      <c r="K95" s="25">
        <v>-4681</v>
      </c>
      <c r="L95" s="25" t="s">
        <v>215</v>
      </c>
      <c r="M95" s="26" t="s">
        <v>97</v>
      </c>
      <c r="N95" s="26"/>
      <c r="O95" s="27" t="s">
        <v>151</v>
      </c>
      <c r="P95" s="27" t="s">
        <v>152</v>
      </c>
    </row>
    <row r="96" spans="1:16" ht="12.75" customHeight="1" thickBot="1" x14ac:dyDescent="0.25">
      <c r="A96" s="8" t="str">
        <f t="shared" si="12"/>
        <v> KVB 24.6 </v>
      </c>
      <c r="B96" s="3" t="str">
        <f t="shared" si="13"/>
        <v>I</v>
      </c>
      <c r="C96" s="8">
        <f t="shared" si="14"/>
        <v>27315.524000000001</v>
      </c>
      <c r="D96" s="11" t="str">
        <f t="shared" si="15"/>
        <v>vis</v>
      </c>
      <c r="E96" s="24">
        <f>VLOOKUP(C96,Active!C$21:E$974,3,FALSE)</f>
        <v>-4681.0179210575325</v>
      </c>
      <c r="F96" s="3" t="s">
        <v>92</v>
      </c>
      <c r="G96" s="11" t="str">
        <f t="shared" si="16"/>
        <v>27315.524</v>
      </c>
      <c r="H96" s="8">
        <f t="shared" si="17"/>
        <v>-4681</v>
      </c>
      <c r="I96" s="25" t="s">
        <v>216</v>
      </c>
      <c r="J96" s="26" t="s">
        <v>217</v>
      </c>
      <c r="K96" s="25">
        <v>-4681</v>
      </c>
      <c r="L96" s="25" t="s">
        <v>218</v>
      </c>
      <c r="M96" s="26" t="s">
        <v>97</v>
      </c>
      <c r="N96" s="26"/>
      <c r="O96" s="27" t="s">
        <v>151</v>
      </c>
      <c r="P96" s="27" t="s">
        <v>152</v>
      </c>
    </row>
    <row r="97" spans="1:16" ht="12.75" customHeight="1" thickBot="1" x14ac:dyDescent="0.25">
      <c r="A97" s="8" t="str">
        <f t="shared" si="12"/>
        <v> KVB 24.6 </v>
      </c>
      <c r="B97" s="3" t="str">
        <f t="shared" si="13"/>
        <v>I</v>
      </c>
      <c r="C97" s="8">
        <f t="shared" si="14"/>
        <v>27315.538</v>
      </c>
      <c r="D97" s="11" t="str">
        <f t="shared" si="15"/>
        <v>vis</v>
      </c>
      <c r="E97" s="24">
        <f>VLOOKUP(C97,Active!C$21:E$974,3,FALSE)</f>
        <v>-4681.0141246254743</v>
      </c>
      <c r="F97" s="3" t="s">
        <v>92</v>
      </c>
      <c r="G97" s="11" t="str">
        <f t="shared" si="16"/>
        <v>27315.538</v>
      </c>
      <c r="H97" s="8">
        <f t="shared" si="17"/>
        <v>-4681</v>
      </c>
      <c r="I97" s="25" t="s">
        <v>219</v>
      </c>
      <c r="J97" s="26" t="s">
        <v>220</v>
      </c>
      <c r="K97" s="25">
        <v>-4681</v>
      </c>
      <c r="L97" s="25" t="s">
        <v>221</v>
      </c>
      <c r="M97" s="26" t="s">
        <v>97</v>
      </c>
      <c r="N97" s="26"/>
      <c r="O97" s="27" t="s">
        <v>151</v>
      </c>
      <c r="P97" s="27" t="s">
        <v>152</v>
      </c>
    </row>
    <row r="98" spans="1:16" ht="12.75" customHeight="1" thickBot="1" x14ac:dyDescent="0.25">
      <c r="A98" s="8" t="str">
        <f t="shared" si="12"/>
        <v> KVB 24.6 </v>
      </c>
      <c r="B98" s="3" t="str">
        <f t="shared" si="13"/>
        <v>I</v>
      </c>
      <c r="C98" s="8">
        <f t="shared" si="14"/>
        <v>27330.404999999999</v>
      </c>
      <c r="D98" s="11" t="str">
        <f t="shared" si="15"/>
        <v>vis</v>
      </c>
      <c r="E98" s="24">
        <f>VLOOKUP(C98,Active!C$21:E$974,3,FALSE)</f>
        <v>-4676.9825849526242</v>
      </c>
      <c r="F98" s="3" t="s">
        <v>92</v>
      </c>
      <c r="G98" s="11" t="str">
        <f t="shared" si="16"/>
        <v>27330.405</v>
      </c>
      <c r="H98" s="8">
        <f t="shared" si="17"/>
        <v>-4677</v>
      </c>
      <c r="I98" s="25" t="s">
        <v>222</v>
      </c>
      <c r="J98" s="26" t="s">
        <v>223</v>
      </c>
      <c r="K98" s="25">
        <v>-4677</v>
      </c>
      <c r="L98" s="25" t="s">
        <v>224</v>
      </c>
      <c r="M98" s="26" t="s">
        <v>97</v>
      </c>
      <c r="N98" s="26"/>
      <c r="O98" s="27" t="s">
        <v>151</v>
      </c>
      <c r="P98" s="27" t="s">
        <v>152</v>
      </c>
    </row>
    <row r="99" spans="1:16" ht="12.75" customHeight="1" thickBot="1" x14ac:dyDescent="0.25">
      <c r="A99" s="8" t="str">
        <f t="shared" si="12"/>
        <v> KVB 24.6 </v>
      </c>
      <c r="B99" s="3" t="str">
        <f t="shared" si="13"/>
        <v>I</v>
      </c>
      <c r="C99" s="8">
        <f t="shared" si="14"/>
        <v>27684.501</v>
      </c>
      <c r="D99" s="11" t="str">
        <f t="shared" si="15"/>
        <v>vis</v>
      </c>
      <c r="E99" s="24">
        <f>VLOOKUP(C99,Active!C$21:E$974,3,FALSE)</f>
        <v>-4580.9610559287648</v>
      </c>
      <c r="F99" s="3" t="s">
        <v>92</v>
      </c>
      <c r="G99" s="11" t="str">
        <f t="shared" si="16"/>
        <v>27684.501</v>
      </c>
      <c r="H99" s="8">
        <f t="shared" si="17"/>
        <v>-4581</v>
      </c>
      <c r="I99" s="25" t="s">
        <v>225</v>
      </c>
      <c r="J99" s="26" t="s">
        <v>226</v>
      </c>
      <c r="K99" s="25">
        <v>-4581</v>
      </c>
      <c r="L99" s="25" t="s">
        <v>173</v>
      </c>
      <c r="M99" s="26" t="s">
        <v>97</v>
      </c>
      <c r="N99" s="26"/>
      <c r="O99" s="27" t="s">
        <v>151</v>
      </c>
      <c r="P99" s="27" t="s">
        <v>152</v>
      </c>
    </row>
    <row r="100" spans="1:16" ht="12.75" customHeight="1" thickBot="1" x14ac:dyDescent="0.25">
      <c r="A100" s="8" t="str">
        <f t="shared" si="12"/>
        <v> KVB 24.6 </v>
      </c>
      <c r="B100" s="3" t="str">
        <f t="shared" si="13"/>
        <v>I</v>
      </c>
      <c r="C100" s="8">
        <f t="shared" si="14"/>
        <v>27684.565999999999</v>
      </c>
      <c r="D100" s="11" t="str">
        <f t="shared" si="15"/>
        <v>vis</v>
      </c>
      <c r="E100" s="24">
        <f>VLOOKUP(C100,Active!C$21:E$974,3,FALSE)</f>
        <v>-4580.9434296370628</v>
      </c>
      <c r="F100" s="3" t="s">
        <v>92</v>
      </c>
      <c r="G100" s="11" t="str">
        <f t="shared" si="16"/>
        <v>27684.566</v>
      </c>
      <c r="H100" s="8">
        <f t="shared" si="17"/>
        <v>-4581</v>
      </c>
      <c r="I100" s="25" t="s">
        <v>227</v>
      </c>
      <c r="J100" s="26" t="s">
        <v>228</v>
      </c>
      <c r="K100" s="25">
        <v>-4581</v>
      </c>
      <c r="L100" s="25" t="s">
        <v>229</v>
      </c>
      <c r="M100" s="26" t="s">
        <v>97</v>
      </c>
      <c r="N100" s="26"/>
      <c r="O100" s="27" t="s">
        <v>151</v>
      </c>
      <c r="P100" s="27" t="s">
        <v>152</v>
      </c>
    </row>
    <row r="101" spans="1:16" ht="12.75" customHeight="1" thickBot="1" x14ac:dyDescent="0.25">
      <c r="A101" s="8" t="str">
        <f t="shared" si="12"/>
        <v> KVB 24.6 </v>
      </c>
      <c r="B101" s="3" t="str">
        <f t="shared" si="13"/>
        <v>I</v>
      </c>
      <c r="C101" s="8">
        <f t="shared" si="14"/>
        <v>27754.350999999999</v>
      </c>
      <c r="D101" s="11" t="str">
        <f t="shared" si="15"/>
        <v>vis</v>
      </c>
      <c r="E101" s="24">
        <f>VLOOKUP(C101,Active!C$21:E$974,3,FALSE)</f>
        <v>-4562.0195716919579</v>
      </c>
      <c r="F101" s="3" t="s">
        <v>92</v>
      </c>
      <c r="G101" s="11" t="str">
        <f t="shared" si="16"/>
        <v>27754.351</v>
      </c>
      <c r="H101" s="8">
        <f t="shared" si="17"/>
        <v>-4562</v>
      </c>
      <c r="I101" s="25" t="s">
        <v>230</v>
      </c>
      <c r="J101" s="26" t="s">
        <v>231</v>
      </c>
      <c r="K101" s="25">
        <v>-4562</v>
      </c>
      <c r="L101" s="25" t="s">
        <v>232</v>
      </c>
      <c r="M101" s="26" t="s">
        <v>97</v>
      </c>
      <c r="N101" s="26"/>
      <c r="O101" s="27" t="s">
        <v>151</v>
      </c>
      <c r="P101" s="27" t="s">
        <v>152</v>
      </c>
    </row>
    <row r="102" spans="1:16" ht="12.75" customHeight="1" thickBot="1" x14ac:dyDescent="0.25">
      <c r="A102" s="8" t="str">
        <f t="shared" si="12"/>
        <v> KVB 24.6 </v>
      </c>
      <c r="B102" s="3" t="str">
        <f t="shared" si="13"/>
        <v>I</v>
      </c>
      <c r="C102" s="8">
        <f t="shared" si="14"/>
        <v>27754.373</v>
      </c>
      <c r="D102" s="11" t="str">
        <f t="shared" si="15"/>
        <v>vis</v>
      </c>
      <c r="E102" s="24">
        <f>VLOOKUP(C102,Active!C$21:E$974,3,FALSE)</f>
        <v>-4562.013605870151</v>
      </c>
      <c r="F102" s="3" t="s">
        <v>92</v>
      </c>
      <c r="G102" s="11" t="str">
        <f t="shared" si="16"/>
        <v>27754.373</v>
      </c>
      <c r="H102" s="8">
        <f t="shared" si="17"/>
        <v>-4562</v>
      </c>
      <c r="I102" s="25" t="s">
        <v>233</v>
      </c>
      <c r="J102" s="26" t="s">
        <v>234</v>
      </c>
      <c r="K102" s="25">
        <v>-4562</v>
      </c>
      <c r="L102" s="25" t="s">
        <v>235</v>
      </c>
      <c r="M102" s="26" t="s">
        <v>97</v>
      </c>
      <c r="N102" s="26"/>
      <c r="O102" s="27" t="s">
        <v>151</v>
      </c>
      <c r="P102" s="27" t="s">
        <v>152</v>
      </c>
    </row>
    <row r="103" spans="1:16" ht="12.75" customHeight="1" thickBot="1" x14ac:dyDescent="0.25">
      <c r="A103" s="8" t="str">
        <f t="shared" si="12"/>
        <v> KVB 24.6 </v>
      </c>
      <c r="B103" s="3" t="str">
        <f t="shared" si="13"/>
        <v>I</v>
      </c>
      <c r="C103" s="8">
        <f t="shared" si="14"/>
        <v>28108.34</v>
      </c>
      <c r="D103" s="11" t="str">
        <f t="shared" si="15"/>
        <v>vis</v>
      </c>
      <c r="E103" s="24">
        <f>VLOOKUP(C103,Active!C$21:E$974,3,FALSE)</f>
        <v>-4466.0270582559779</v>
      </c>
      <c r="F103" s="3" t="s">
        <v>92</v>
      </c>
      <c r="G103" s="11" t="str">
        <f t="shared" si="16"/>
        <v>28108.340</v>
      </c>
      <c r="H103" s="8">
        <f t="shared" si="17"/>
        <v>-4466</v>
      </c>
      <c r="I103" s="25" t="s">
        <v>236</v>
      </c>
      <c r="J103" s="26" t="s">
        <v>237</v>
      </c>
      <c r="K103" s="25">
        <v>-4466</v>
      </c>
      <c r="L103" s="25" t="s">
        <v>238</v>
      </c>
      <c r="M103" s="26" t="s">
        <v>97</v>
      </c>
      <c r="N103" s="26"/>
      <c r="O103" s="27" t="s">
        <v>151</v>
      </c>
      <c r="P103" s="27" t="s">
        <v>152</v>
      </c>
    </row>
    <row r="104" spans="1:16" ht="12.75" customHeight="1" thickBot="1" x14ac:dyDescent="0.25">
      <c r="A104" s="8" t="str">
        <f t="shared" si="12"/>
        <v> MVS 458 </v>
      </c>
      <c r="B104" s="3" t="str">
        <f t="shared" si="13"/>
        <v>I</v>
      </c>
      <c r="C104" s="8">
        <f t="shared" si="14"/>
        <v>28543.679</v>
      </c>
      <c r="D104" s="11" t="str">
        <f t="shared" si="15"/>
        <v>vis</v>
      </c>
      <c r="E104" s="24">
        <f>VLOOKUP(C104,Active!C$21:E$974,3,FALSE)</f>
        <v>-4347.9745628205092</v>
      </c>
      <c r="F104" s="3" t="s">
        <v>92</v>
      </c>
      <c r="G104" s="11" t="str">
        <f t="shared" si="16"/>
        <v>28543.679</v>
      </c>
      <c r="H104" s="8">
        <f t="shared" si="17"/>
        <v>-4348</v>
      </c>
      <c r="I104" s="25" t="s">
        <v>239</v>
      </c>
      <c r="J104" s="26" t="s">
        <v>240</v>
      </c>
      <c r="K104" s="25">
        <v>-4348</v>
      </c>
      <c r="L104" s="25" t="s">
        <v>241</v>
      </c>
      <c r="M104" s="26" t="s">
        <v>97</v>
      </c>
      <c r="N104" s="26"/>
      <c r="O104" s="27" t="s">
        <v>242</v>
      </c>
      <c r="P104" s="27" t="s">
        <v>243</v>
      </c>
    </row>
    <row r="105" spans="1:16" ht="12.75" customHeight="1" thickBot="1" x14ac:dyDescent="0.25">
      <c r="A105" s="8" t="str">
        <f t="shared" si="12"/>
        <v> KVB 24.6 </v>
      </c>
      <c r="B105" s="3" t="str">
        <f t="shared" si="13"/>
        <v>I</v>
      </c>
      <c r="C105" s="8">
        <f t="shared" si="14"/>
        <v>28757.508999999998</v>
      </c>
      <c r="D105" s="11" t="str">
        <f t="shared" si="15"/>
        <v>vis</v>
      </c>
      <c r="E105" s="24">
        <f>VLOOKUP(C105,Active!C$21:E$974,3,FALSE)</f>
        <v>-4289.9894865949336</v>
      </c>
      <c r="F105" s="3" t="s">
        <v>92</v>
      </c>
      <c r="G105" s="11" t="str">
        <f t="shared" si="16"/>
        <v>28757.509</v>
      </c>
      <c r="H105" s="8">
        <f t="shared" si="17"/>
        <v>-4290</v>
      </c>
      <c r="I105" s="25" t="s">
        <v>244</v>
      </c>
      <c r="J105" s="26" t="s">
        <v>245</v>
      </c>
      <c r="K105" s="25">
        <v>-4290</v>
      </c>
      <c r="L105" s="25" t="s">
        <v>246</v>
      </c>
      <c r="M105" s="26" t="s">
        <v>97</v>
      </c>
      <c r="N105" s="26"/>
      <c r="O105" s="27" t="s">
        <v>151</v>
      </c>
      <c r="P105" s="27" t="s">
        <v>152</v>
      </c>
    </row>
    <row r="106" spans="1:16" ht="12.75" customHeight="1" thickBot="1" x14ac:dyDescent="0.25">
      <c r="A106" s="8" t="str">
        <f t="shared" si="12"/>
        <v> KVB 24.6 </v>
      </c>
      <c r="B106" s="3" t="str">
        <f t="shared" si="13"/>
        <v>I</v>
      </c>
      <c r="C106" s="8">
        <f t="shared" si="14"/>
        <v>28757.539000000001</v>
      </c>
      <c r="D106" s="11" t="str">
        <f t="shared" si="15"/>
        <v>vis</v>
      </c>
      <c r="E106" s="24">
        <f>VLOOKUP(C106,Active!C$21:E$974,3,FALSE)</f>
        <v>-4289.9813513833778</v>
      </c>
      <c r="F106" s="3" t="s">
        <v>92</v>
      </c>
      <c r="G106" s="11" t="str">
        <f t="shared" si="16"/>
        <v>28757.539</v>
      </c>
      <c r="H106" s="8">
        <f t="shared" si="17"/>
        <v>-4290</v>
      </c>
      <c r="I106" s="25" t="s">
        <v>247</v>
      </c>
      <c r="J106" s="26" t="s">
        <v>248</v>
      </c>
      <c r="K106" s="25">
        <v>-4290</v>
      </c>
      <c r="L106" s="25" t="s">
        <v>249</v>
      </c>
      <c r="M106" s="26" t="s">
        <v>97</v>
      </c>
      <c r="N106" s="26"/>
      <c r="O106" s="27" t="s">
        <v>151</v>
      </c>
      <c r="P106" s="27" t="s">
        <v>152</v>
      </c>
    </row>
    <row r="107" spans="1:16" ht="12.75" customHeight="1" thickBot="1" x14ac:dyDescent="0.25">
      <c r="A107" s="8" t="str">
        <f t="shared" ref="A107:A138" si="18">P107</f>
        <v> KVB 24.6 </v>
      </c>
      <c r="B107" s="3" t="str">
        <f t="shared" ref="B107:B138" si="19">IF(H107=INT(H107),"I","II")</f>
        <v>I</v>
      </c>
      <c r="C107" s="8">
        <f t="shared" ref="C107:C138" si="20">1*G107</f>
        <v>28779.522000000001</v>
      </c>
      <c r="D107" s="11" t="str">
        <f t="shared" ref="D107:D138" si="21">VLOOKUP(F107,I$1:J$5,2,FALSE)</f>
        <v>vis</v>
      </c>
      <c r="E107" s="24">
        <f>VLOOKUP(C107,Active!C$21:E$974,3,FALSE)</f>
        <v>-4284.0201395297236</v>
      </c>
      <c r="F107" s="3" t="s">
        <v>92</v>
      </c>
      <c r="G107" s="11" t="str">
        <f t="shared" ref="G107:G138" si="22">MID(I107,3,LEN(I107)-3)</f>
        <v>28779.522</v>
      </c>
      <c r="H107" s="8">
        <f t="shared" ref="H107:H138" si="23">1*K107</f>
        <v>-4284</v>
      </c>
      <c r="I107" s="25" t="s">
        <v>250</v>
      </c>
      <c r="J107" s="26" t="s">
        <v>251</v>
      </c>
      <c r="K107" s="25">
        <v>-4284</v>
      </c>
      <c r="L107" s="25" t="s">
        <v>252</v>
      </c>
      <c r="M107" s="26" t="s">
        <v>97</v>
      </c>
      <c r="N107" s="26"/>
      <c r="O107" s="27" t="s">
        <v>151</v>
      </c>
      <c r="P107" s="27" t="s">
        <v>152</v>
      </c>
    </row>
    <row r="108" spans="1:16" ht="12.75" customHeight="1" thickBot="1" x14ac:dyDescent="0.25">
      <c r="A108" s="8" t="str">
        <f t="shared" si="18"/>
        <v> KVB 24.6 </v>
      </c>
      <c r="B108" s="3" t="str">
        <f t="shared" si="19"/>
        <v>I</v>
      </c>
      <c r="C108" s="8">
        <f t="shared" si="20"/>
        <v>28938.261999999999</v>
      </c>
      <c r="D108" s="11" t="str">
        <f t="shared" si="21"/>
        <v>vis</v>
      </c>
      <c r="E108" s="24">
        <f>VLOOKUP(C108,Active!C$21:E$974,3,FALSE)</f>
        <v>-4240.9740234559831</v>
      </c>
      <c r="F108" s="3" t="s">
        <v>92</v>
      </c>
      <c r="G108" s="11" t="str">
        <f t="shared" si="22"/>
        <v>28938.262</v>
      </c>
      <c r="H108" s="8">
        <f t="shared" si="23"/>
        <v>-4241</v>
      </c>
      <c r="I108" s="25" t="s">
        <v>253</v>
      </c>
      <c r="J108" s="26" t="s">
        <v>254</v>
      </c>
      <c r="K108" s="25">
        <v>-4241</v>
      </c>
      <c r="L108" s="25" t="s">
        <v>255</v>
      </c>
      <c r="M108" s="26" t="s">
        <v>97</v>
      </c>
      <c r="N108" s="26"/>
      <c r="O108" s="27" t="s">
        <v>151</v>
      </c>
      <c r="P108" s="27" t="s">
        <v>152</v>
      </c>
    </row>
    <row r="109" spans="1:16" ht="12.75" customHeight="1" thickBot="1" x14ac:dyDescent="0.25">
      <c r="A109" s="8" t="str">
        <f t="shared" si="18"/>
        <v> KVB 24.6 </v>
      </c>
      <c r="B109" s="3" t="str">
        <f t="shared" si="19"/>
        <v>I</v>
      </c>
      <c r="C109" s="8">
        <f t="shared" si="20"/>
        <v>28938.282999999999</v>
      </c>
      <c r="D109" s="11" t="str">
        <f t="shared" si="21"/>
        <v>vis</v>
      </c>
      <c r="E109" s="24">
        <f>VLOOKUP(C109,Active!C$21:E$974,3,FALSE)</f>
        <v>-4240.968328807895</v>
      </c>
      <c r="F109" s="3" t="s">
        <v>92</v>
      </c>
      <c r="G109" s="11" t="str">
        <f t="shared" si="22"/>
        <v>28938.283</v>
      </c>
      <c r="H109" s="8">
        <f t="shared" si="23"/>
        <v>-4241</v>
      </c>
      <c r="I109" s="25" t="s">
        <v>256</v>
      </c>
      <c r="J109" s="26" t="s">
        <v>257</v>
      </c>
      <c r="K109" s="25">
        <v>-4241</v>
      </c>
      <c r="L109" s="25" t="s">
        <v>258</v>
      </c>
      <c r="M109" s="26" t="s">
        <v>97</v>
      </c>
      <c r="N109" s="26"/>
      <c r="O109" s="27" t="s">
        <v>151</v>
      </c>
      <c r="P109" s="27" t="s">
        <v>152</v>
      </c>
    </row>
    <row r="110" spans="1:16" ht="12.75" customHeight="1" thickBot="1" x14ac:dyDescent="0.25">
      <c r="A110" s="8" t="str">
        <f t="shared" si="18"/>
        <v> KVB 24.6 </v>
      </c>
      <c r="B110" s="3" t="str">
        <f t="shared" si="19"/>
        <v>I</v>
      </c>
      <c r="C110" s="8">
        <f t="shared" si="20"/>
        <v>29111.493999999999</v>
      </c>
      <c r="D110" s="11" t="str">
        <f t="shared" si="21"/>
        <v>vis</v>
      </c>
      <c r="E110" s="24">
        <f>VLOOKUP(C110,Active!C$21:E$974,3,FALSE)</f>
        <v>-4193.998057853827</v>
      </c>
      <c r="F110" s="3" t="s">
        <v>92</v>
      </c>
      <c r="G110" s="11" t="str">
        <f t="shared" si="22"/>
        <v>29111.494</v>
      </c>
      <c r="H110" s="8">
        <f t="shared" si="23"/>
        <v>-4194</v>
      </c>
      <c r="I110" s="25" t="s">
        <v>259</v>
      </c>
      <c r="J110" s="26" t="s">
        <v>260</v>
      </c>
      <c r="K110" s="25">
        <v>-4194</v>
      </c>
      <c r="L110" s="25" t="s">
        <v>261</v>
      </c>
      <c r="M110" s="26" t="s">
        <v>97</v>
      </c>
      <c r="N110" s="26"/>
      <c r="O110" s="27" t="s">
        <v>151</v>
      </c>
      <c r="P110" s="27" t="s">
        <v>152</v>
      </c>
    </row>
    <row r="111" spans="1:16" ht="12.75" customHeight="1" thickBot="1" x14ac:dyDescent="0.25">
      <c r="A111" s="8" t="str">
        <f t="shared" si="18"/>
        <v> KVB 24.6 </v>
      </c>
      <c r="B111" s="3" t="str">
        <f t="shared" si="19"/>
        <v>I</v>
      </c>
      <c r="C111" s="8">
        <f t="shared" si="20"/>
        <v>29111.538</v>
      </c>
      <c r="D111" s="11" t="str">
        <f t="shared" si="21"/>
        <v>vis</v>
      </c>
      <c r="E111" s="24">
        <f>VLOOKUP(C111,Active!C$21:E$974,3,FALSE)</f>
        <v>-4193.9861262102131</v>
      </c>
      <c r="F111" s="3" t="s">
        <v>92</v>
      </c>
      <c r="G111" s="11" t="str">
        <f t="shared" si="22"/>
        <v>29111.538</v>
      </c>
      <c r="H111" s="8">
        <f t="shared" si="23"/>
        <v>-4194</v>
      </c>
      <c r="I111" s="25" t="s">
        <v>262</v>
      </c>
      <c r="J111" s="26" t="s">
        <v>263</v>
      </c>
      <c r="K111" s="25">
        <v>-4194</v>
      </c>
      <c r="L111" s="25" t="s">
        <v>264</v>
      </c>
      <c r="M111" s="26" t="s">
        <v>97</v>
      </c>
      <c r="N111" s="26"/>
      <c r="O111" s="27" t="s">
        <v>151</v>
      </c>
      <c r="P111" s="27" t="s">
        <v>152</v>
      </c>
    </row>
    <row r="112" spans="1:16" ht="12.75" customHeight="1" thickBot="1" x14ac:dyDescent="0.25">
      <c r="A112" s="8" t="str">
        <f t="shared" si="18"/>
        <v> KVB 24.6 </v>
      </c>
      <c r="B112" s="3" t="str">
        <f t="shared" si="19"/>
        <v>I</v>
      </c>
      <c r="C112" s="8">
        <f t="shared" si="20"/>
        <v>29159.431</v>
      </c>
      <c r="D112" s="11" t="str">
        <f t="shared" si="21"/>
        <v>vis</v>
      </c>
      <c r="E112" s="24">
        <f>VLOOKUP(C112,Active!C$21:E$974,3,FALSE)</f>
        <v>-4180.9988033103791</v>
      </c>
      <c r="F112" s="3" t="s">
        <v>92</v>
      </c>
      <c r="G112" s="11" t="str">
        <f t="shared" si="22"/>
        <v>29159.431</v>
      </c>
      <c r="H112" s="8">
        <f t="shared" si="23"/>
        <v>-4181</v>
      </c>
      <c r="I112" s="25" t="s">
        <v>265</v>
      </c>
      <c r="J112" s="26" t="s">
        <v>266</v>
      </c>
      <c r="K112" s="25">
        <v>-4181</v>
      </c>
      <c r="L112" s="25" t="s">
        <v>267</v>
      </c>
      <c r="M112" s="26" t="s">
        <v>97</v>
      </c>
      <c r="N112" s="26"/>
      <c r="O112" s="27" t="s">
        <v>151</v>
      </c>
      <c r="P112" s="27" t="s">
        <v>152</v>
      </c>
    </row>
    <row r="113" spans="1:16" ht="12.75" customHeight="1" thickBot="1" x14ac:dyDescent="0.25">
      <c r="A113" s="8" t="str">
        <f t="shared" si="18"/>
        <v> KVB 24.6 </v>
      </c>
      <c r="B113" s="3" t="str">
        <f t="shared" si="19"/>
        <v>I</v>
      </c>
      <c r="C113" s="8">
        <f t="shared" si="20"/>
        <v>29170.402999999998</v>
      </c>
      <c r="D113" s="11" t="str">
        <f t="shared" si="21"/>
        <v>vis</v>
      </c>
      <c r="E113" s="24">
        <f>VLOOKUP(C113,Active!C$21:E$974,3,FALSE)</f>
        <v>-4178.0234852710628</v>
      </c>
      <c r="F113" s="3" t="s">
        <v>92</v>
      </c>
      <c r="G113" s="11" t="str">
        <f t="shared" si="22"/>
        <v>29170.403</v>
      </c>
      <c r="H113" s="8">
        <f t="shared" si="23"/>
        <v>-4178</v>
      </c>
      <c r="I113" s="25" t="s">
        <v>268</v>
      </c>
      <c r="J113" s="26" t="s">
        <v>269</v>
      </c>
      <c r="K113" s="25">
        <v>-4178</v>
      </c>
      <c r="L113" s="25" t="s">
        <v>270</v>
      </c>
      <c r="M113" s="26" t="s">
        <v>97</v>
      </c>
      <c r="N113" s="26"/>
      <c r="O113" s="27" t="s">
        <v>151</v>
      </c>
      <c r="P113" s="27" t="s">
        <v>152</v>
      </c>
    </row>
    <row r="114" spans="1:16" ht="12.75" customHeight="1" thickBot="1" x14ac:dyDescent="0.25">
      <c r="A114" s="8" t="str">
        <f t="shared" si="18"/>
        <v> KVB 24.6 </v>
      </c>
      <c r="B114" s="3" t="str">
        <f t="shared" si="19"/>
        <v>I</v>
      </c>
      <c r="C114" s="8">
        <f t="shared" si="20"/>
        <v>29196.397000000001</v>
      </c>
      <c r="D114" s="11" t="str">
        <f t="shared" si="21"/>
        <v>vis</v>
      </c>
      <c r="E114" s="24">
        <f>VLOOKUP(C114,Active!C$21:E$974,3,FALSE)</f>
        <v>-4170.9745956325287</v>
      </c>
      <c r="F114" s="3" t="s">
        <v>92</v>
      </c>
      <c r="G114" s="11" t="str">
        <f t="shared" si="22"/>
        <v>29196.397</v>
      </c>
      <c r="H114" s="8">
        <f t="shared" si="23"/>
        <v>-4171</v>
      </c>
      <c r="I114" s="25" t="s">
        <v>271</v>
      </c>
      <c r="J114" s="26" t="s">
        <v>272</v>
      </c>
      <c r="K114" s="25">
        <v>-4171</v>
      </c>
      <c r="L114" s="25" t="s">
        <v>241</v>
      </c>
      <c r="M114" s="26" t="s">
        <v>97</v>
      </c>
      <c r="N114" s="26"/>
      <c r="O114" s="27" t="s">
        <v>151</v>
      </c>
      <c r="P114" s="27" t="s">
        <v>152</v>
      </c>
    </row>
    <row r="115" spans="1:16" ht="12.75" customHeight="1" thickBot="1" x14ac:dyDescent="0.25">
      <c r="A115" s="8" t="str">
        <f t="shared" si="18"/>
        <v> KVB 24.6 </v>
      </c>
      <c r="B115" s="3" t="str">
        <f t="shared" si="19"/>
        <v>I</v>
      </c>
      <c r="C115" s="8">
        <f t="shared" si="20"/>
        <v>29196.462</v>
      </c>
      <c r="D115" s="11" t="str">
        <f t="shared" si="21"/>
        <v>vis</v>
      </c>
      <c r="E115" s="24">
        <f>VLOOKUP(C115,Active!C$21:E$974,3,FALSE)</f>
        <v>-4170.9569693408275</v>
      </c>
      <c r="F115" s="3" t="s">
        <v>92</v>
      </c>
      <c r="G115" s="11" t="str">
        <f t="shared" si="22"/>
        <v>29196.462</v>
      </c>
      <c r="H115" s="8">
        <f t="shared" si="23"/>
        <v>-4171</v>
      </c>
      <c r="I115" s="25" t="s">
        <v>273</v>
      </c>
      <c r="J115" s="26" t="s">
        <v>274</v>
      </c>
      <c r="K115" s="25">
        <v>-4171</v>
      </c>
      <c r="L115" s="25" t="s">
        <v>275</v>
      </c>
      <c r="M115" s="26" t="s">
        <v>97</v>
      </c>
      <c r="N115" s="26"/>
      <c r="O115" s="27" t="s">
        <v>151</v>
      </c>
      <c r="P115" s="27" t="s">
        <v>152</v>
      </c>
    </row>
    <row r="116" spans="1:16" ht="12.75" customHeight="1" thickBot="1" x14ac:dyDescent="0.25">
      <c r="A116" s="8" t="str">
        <f t="shared" si="18"/>
        <v> KVB 24.6 </v>
      </c>
      <c r="B116" s="3" t="str">
        <f t="shared" si="19"/>
        <v>I</v>
      </c>
      <c r="C116" s="8">
        <f t="shared" si="20"/>
        <v>29303.262999999999</v>
      </c>
      <c r="D116" s="11" t="str">
        <f t="shared" si="21"/>
        <v>vis</v>
      </c>
      <c r="E116" s="24">
        <f>VLOOKUP(C116,Active!C$21:E$974,3,FALSE)</f>
        <v>-4141.9953450319472</v>
      </c>
      <c r="F116" s="3" t="s">
        <v>92</v>
      </c>
      <c r="G116" s="11" t="str">
        <f t="shared" si="22"/>
        <v>29303.263</v>
      </c>
      <c r="H116" s="8">
        <f t="shared" si="23"/>
        <v>-4142</v>
      </c>
      <c r="I116" s="25" t="s">
        <v>276</v>
      </c>
      <c r="J116" s="26" t="s">
        <v>277</v>
      </c>
      <c r="K116" s="25">
        <v>-4142</v>
      </c>
      <c r="L116" s="25" t="s">
        <v>278</v>
      </c>
      <c r="M116" s="26" t="s">
        <v>97</v>
      </c>
      <c r="N116" s="26"/>
      <c r="O116" s="27" t="s">
        <v>151</v>
      </c>
      <c r="P116" s="27" t="s">
        <v>152</v>
      </c>
    </row>
    <row r="117" spans="1:16" ht="12.75" customHeight="1" thickBot="1" x14ac:dyDescent="0.25">
      <c r="A117" s="8" t="str">
        <f t="shared" si="18"/>
        <v> KVB 24.6 </v>
      </c>
      <c r="B117" s="3" t="str">
        <f t="shared" si="19"/>
        <v>I</v>
      </c>
      <c r="C117" s="8">
        <f t="shared" si="20"/>
        <v>29491.541000000001</v>
      </c>
      <c r="D117" s="11" t="str">
        <f t="shared" si="21"/>
        <v>vis</v>
      </c>
      <c r="E117" s="24">
        <f>VLOOKUP(C117,Active!C$21:E$974,3,FALSE)</f>
        <v>-4090.9392996613296</v>
      </c>
      <c r="F117" s="3" t="s">
        <v>92</v>
      </c>
      <c r="G117" s="11" t="str">
        <f t="shared" si="22"/>
        <v>29491.541</v>
      </c>
      <c r="H117" s="8">
        <f t="shared" si="23"/>
        <v>-4091</v>
      </c>
      <c r="I117" s="25" t="s">
        <v>279</v>
      </c>
      <c r="J117" s="26" t="s">
        <v>280</v>
      </c>
      <c r="K117" s="25">
        <v>-4091</v>
      </c>
      <c r="L117" s="25" t="s">
        <v>281</v>
      </c>
      <c r="M117" s="26" t="s">
        <v>97</v>
      </c>
      <c r="N117" s="26"/>
      <c r="O117" s="27" t="s">
        <v>151</v>
      </c>
      <c r="P117" s="27" t="s">
        <v>152</v>
      </c>
    </row>
    <row r="118" spans="1:16" ht="12.75" customHeight="1" thickBot="1" x14ac:dyDescent="0.25">
      <c r="A118" s="8" t="str">
        <f t="shared" si="18"/>
        <v> MVS 458 </v>
      </c>
      <c r="B118" s="3" t="str">
        <f t="shared" si="19"/>
        <v>I</v>
      </c>
      <c r="C118" s="8">
        <f t="shared" si="20"/>
        <v>30645.46</v>
      </c>
      <c r="D118" s="11" t="str">
        <f t="shared" si="21"/>
        <v>vis</v>
      </c>
      <c r="E118" s="24">
        <f>VLOOKUP(C118,Active!C$21:E$974,3,FALSE)</f>
        <v>-3778.0267935904285</v>
      </c>
      <c r="F118" s="3" t="s">
        <v>92</v>
      </c>
      <c r="G118" s="11" t="str">
        <f t="shared" si="22"/>
        <v>30645.460</v>
      </c>
      <c r="H118" s="8">
        <f t="shared" si="23"/>
        <v>-3778</v>
      </c>
      <c r="I118" s="25" t="s">
        <v>282</v>
      </c>
      <c r="J118" s="26" t="s">
        <v>283</v>
      </c>
      <c r="K118" s="25">
        <v>-3778</v>
      </c>
      <c r="L118" s="25" t="s">
        <v>284</v>
      </c>
      <c r="M118" s="26" t="s">
        <v>97</v>
      </c>
      <c r="N118" s="26"/>
      <c r="O118" s="27" t="s">
        <v>242</v>
      </c>
      <c r="P118" s="27" t="s">
        <v>243</v>
      </c>
    </row>
    <row r="119" spans="1:16" ht="12.75" customHeight="1" thickBot="1" x14ac:dyDescent="0.25">
      <c r="A119" s="8" t="str">
        <f t="shared" si="18"/>
        <v> MVS 458 </v>
      </c>
      <c r="B119" s="3" t="str">
        <f t="shared" si="19"/>
        <v>I</v>
      </c>
      <c r="C119" s="8">
        <f t="shared" si="20"/>
        <v>30730.339</v>
      </c>
      <c r="D119" s="11" t="str">
        <f t="shared" si="21"/>
        <v>vis</v>
      </c>
      <c r="E119" s="24">
        <f>VLOOKUP(C119,Active!C$21:E$974,3,FALSE)</f>
        <v>-3755.0098395383743</v>
      </c>
      <c r="F119" s="3" t="s">
        <v>92</v>
      </c>
      <c r="G119" s="11" t="str">
        <f t="shared" si="22"/>
        <v>30730.339</v>
      </c>
      <c r="H119" s="8">
        <f t="shared" si="23"/>
        <v>-3755</v>
      </c>
      <c r="I119" s="25" t="s">
        <v>285</v>
      </c>
      <c r="J119" s="26" t="s">
        <v>286</v>
      </c>
      <c r="K119" s="25">
        <v>-3755</v>
      </c>
      <c r="L119" s="25" t="s">
        <v>287</v>
      </c>
      <c r="M119" s="26" t="s">
        <v>97</v>
      </c>
      <c r="N119" s="26"/>
      <c r="O119" s="27" t="s">
        <v>242</v>
      </c>
      <c r="P119" s="27" t="s">
        <v>243</v>
      </c>
    </row>
    <row r="120" spans="1:16" ht="12.75" customHeight="1" thickBot="1" x14ac:dyDescent="0.25">
      <c r="A120" s="8" t="str">
        <f t="shared" si="18"/>
        <v> MVS 458 </v>
      </c>
      <c r="B120" s="3" t="str">
        <f t="shared" si="19"/>
        <v>I</v>
      </c>
      <c r="C120" s="8">
        <f t="shared" si="20"/>
        <v>30763.571</v>
      </c>
      <c r="D120" s="11" t="str">
        <f t="shared" si="21"/>
        <v>vis</v>
      </c>
      <c r="E120" s="24">
        <f>VLOOKUP(C120,Active!C$21:E$974,3,FALSE)</f>
        <v>-3745.9981945253812</v>
      </c>
      <c r="F120" s="3" t="s">
        <v>92</v>
      </c>
      <c r="G120" s="11" t="str">
        <f t="shared" si="22"/>
        <v>30763.571</v>
      </c>
      <c r="H120" s="8">
        <f t="shared" si="23"/>
        <v>-3746</v>
      </c>
      <c r="I120" s="25" t="s">
        <v>288</v>
      </c>
      <c r="J120" s="26" t="s">
        <v>289</v>
      </c>
      <c r="K120" s="25">
        <v>-3746</v>
      </c>
      <c r="L120" s="25" t="s">
        <v>261</v>
      </c>
      <c r="M120" s="26" t="s">
        <v>97</v>
      </c>
      <c r="N120" s="26"/>
      <c r="O120" s="27" t="s">
        <v>242</v>
      </c>
      <c r="P120" s="27" t="s">
        <v>243</v>
      </c>
    </row>
    <row r="121" spans="1:16" ht="12.75" customHeight="1" thickBot="1" x14ac:dyDescent="0.25">
      <c r="A121" s="8" t="str">
        <f t="shared" si="18"/>
        <v> MVS 458 </v>
      </c>
      <c r="B121" s="3" t="str">
        <f t="shared" si="19"/>
        <v>I</v>
      </c>
      <c r="C121" s="8">
        <f t="shared" si="20"/>
        <v>30778.288</v>
      </c>
      <c r="D121" s="11" t="str">
        <f t="shared" si="21"/>
        <v>vis</v>
      </c>
      <c r="E121" s="24">
        <f>VLOOKUP(C121,Active!C$21:E$974,3,FALSE)</f>
        <v>-3742.0073309103045</v>
      </c>
      <c r="F121" s="3" t="s">
        <v>92</v>
      </c>
      <c r="G121" s="11" t="str">
        <f t="shared" si="22"/>
        <v>30778.288</v>
      </c>
      <c r="H121" s="8">
        <f t="shared" si="23"/>
        <v>-3742</v>
      </c>
      <c r="I121" s="25" t="s">
        <v>290</v>
      </c>
      <c r="J121" s="26" t="s">
        <v>291</v>
      </c>
      <c r="K121" s="25">
        <v>-3742</v>
      </c>
      <c r="L121" s="25" t="s">
        <v>292</v>
      </c>
      <c r="M121" s="26" t="s">
        <v>97</v>
      </c>
      <c r="N121" s="26"/>
      <c r="O121" s="27" t="s">
        <v>242</v>
      </c>
      <c r="P121" s="27" t="s">
        <v>243</v>
      </c>
    </row>
    <row r="122" spans="1:16" ht="12.75" customHeight="1" thickBot="1" x14ac:dyDescent="0.25">
      <c r="A122" s="8" t="str">
        <f t="shared" si="18"/>
        <v> MVS 458 </v>
      </c>
      <c r="B122" s="3" t="str">
        <f t="shared" si="19"/>
        <v>I</v>
      </c>
      <c r="C122" s="8">
        <f t="shared" si="20"/>
        <v>30789.321</v>
      </c>
      <c r="D122" s="11" t="str">
        <f t="shared" si="21"/>
        <v>vis</v>
      </c>
      <c r="E122" s="24">
        <f>VLOOKUP(C122,Active!C$21:E$974,3,FALSE)</f>
        <v>-3739.0154712741601</v>
      </c>
      <c r="F122" s="3" t="s">
        <v>92</v>
      </c>
      <c r="G122" s="11" t="str">
        <f t="shared" si="22"/>
        <v>30789.321</v>
      </c>
      <c r="H122" s="8">
        <f t="shared" si="23"/>
        <v>-3739</v>
      </c>
      <c r="I122" s="25" t="s">
        <v>293</v>
      </c>
      <c r="J122" s="26" t="s">
        <v>294</v>
      </c>
      <c r="K122" s="25">
        <v>-3739</v>
      </c>
      <c r="L122" s="25" t="s">
        <v>117</v>
      </c>
      <c r="M122" s="26" t="s">
        <v>97</v>
      </c>
      <c r="N122" s="26"/>
      <c r="O122" s="27" t="s">
        <v>242</v>
      </c>
      <c r="P122" s="27" t="s">
        <v>243</v>
      </c>
    </row>
    <row r="123" spans="1:16" ht="12.75" customHeight="1" thickBot="1" x14ac:dyDescent="0.25">
      <c r="A123" s="8" t="str">
        <f t="shared" si="18"/>
        <v> MVS 458 </v>
      </c>
      <c r="B123" s="3" t="str">
        <f t="shared" si="19"/>
        <v>I</v>
      </c>
      <c r="C123" s="8">
        <f t="shared" si="20"/>
        <v>34720.432000000001</v>
      </c>
      <c r="D123" s="11" t="str">
        <f t="shared" si="21"/>
        <v>vis</v>
      </c>
      <c r="E123" s="24">
        <f>VLOOKUP(C123,Active!C$21:E$974,3,FALSE)</f>
        <v>-2673.0014835914126</v>
      </c>
      <c r="F123" s="3" t="s">
        <v>92</v>
      </c>
      <c r="G123" s="11" t="str">
        <f t="shared" si="22"/>
        <v>34720.432</v>
      </c>
      <c r="H123" s="8">
        <f t="shared" si="23"/>
        <v>-2673</v>
      </c>
      <c r="I123" s="25" t="s">
        <v>295</v>
      </c>
      <c r="J123" s="26" t="s">
        <v>296</v>
      </c>
      <c r="K123" s="25">
        <v>-2673</v>
      </c>
      <c r="L123" s="25" t="s">
        <v>297</v>
      </c>
      <c r="M123" s="26" t="s">
        <v>97</v>
      </c>
      <c r="N123" s="26"/>
      <c r="O123" s="27" t="s">
        <v>242</v>
      </c>
      <c r="P123" s="27" t="s">
        <v>243</v>
      </c>
    </row>
    <row r="124" spans="1:16" ht="12.75" customHeight="1" thickBot="1" x14ac:dyDescent="0.25">
      <c r="A124" s="8" t="str">
        <f t="shared" si="18"/>
        <v> MVS 458 </v>
      </c>
      <c r="B124" s="3" t="str">
        <f t="shared" si="19"/>
        <v>I</v>
      </c>
      <c r="C124" s="8">
        <f t="shared" si="20"/>
        <v>34768.307999999997</v>
      </c>
      <c r="D124" s="11" t="str">
        <f t="shared" si="21"/>
        <v>pg</v>
      </c>
      <c r="E124" s="24">
        <f>VLOOKUP(C124,Active!C$21:E$974,3,FALSE)</f>
        <v>-2660.0187706447937</v>
      </c>
      <c r="F124" s="3" t="str">
        <f>LEFT(M124,1)</f>
        <v>P</v>
      </c>
      <c r="G124" s="11" t="str">
        <f t="shared" si="22"/>
        <v>34768.308</v>
      </c>
      <c r="H124" s="8">
        <f t="shared" si="23"/>
        <v>-2660</v>
      </c>
      <c r="I124" s="25" t="s">
        <v>298</v>
      </c>
      <c r="J124" s="26" t="s">
        <v>299</v>
      </c>
      <c r="K124" s="25">
        <v>-2660</v>
      </c>
      <c r="L124" s="25" t="s">
        <v>300</v>
      </c>
      <c r="M124" s="26" t="s">
        <v>97</v>
      </c>
      <c r="N124" s="26"/>
      <c r="O124" s="27" t="s">
        <v>242</v>
      </c>
      <c r="P124" s="27" t="s">
        <v>243</v>
      </c>
    </row>
    <row r="125" spans="1:16" ht="12.75" customHeight="1" thickBot="1" x14ac:dyDescent="0.25">
      <c r="A125" s="8" t="str">
        <f t="shared" si="18"/>
        <v> MVS 458 </v>
      </c>
      <c r="B125" s="3" t="str">
        <f t="shared" si="19"/>
        <v>I</v>
      </c>
      <c r="C125" s="8">
        <f t="shared" si="20"/>
        <v>35369.506000000001</v>
      </c>
      <c r="D125" s="11" t="str">
        <f t="shared" si="21"/>
        <v>pg</v>
      </c>
      <c r="E125" s="24">
        <f>VLOOKUP(C125,Active!C$21:E$974,3,FALSE)</f>
        <v>-2496.9896734336248</v>
      </c>
      <c r="F125" s="3" t="str">
        <f>LEFT(M125,1)</f>
        <v>P</v>
      </c>
      <c r="G125" s="11" t="str">
        <f t="shared" si="22"/>
        <v>35369.506</v>
      </c>
      <c r="H125" s="8">
        <f t="shared" si="23"/>
        <v>-2497</v>
      </c>
      <c r="I125" s="25" t="s">
        <v>301</v>
      </c>
      <c r="J125" s="26" t="s">
        <v>302</v>
      </c>
      <c r="K125" s="25">
        <v>-2497</v>
      </c>
      <c r="L125" s="25" t="s">
        <v>303</v>
      </c>
      <c r="M125" s="26" t="s">
        <v>97</v>
      </c>
      <c r="N125" s="26"/>
      <c r="O125" s="27" t="s">
        <v>242</v>
      </c>
      <c r="P125" s="27" t="s">
        <v>243</v>
      </c>
    </row>
    <row r="126" spans="1:16" ht="12.75" customHeight="1" thickBot="1" x14ac:dyDescent="0.25">
      <c r="A126" s="8" t="str">
        <f t="shared" si="18"/>
        <v> MVS 458 </v>
      </c>
      <c r="B126" s="3" t="str">
        <f t="shared" si="19"/>
        <v>I</v>
      </c>
      <c r="C126" s="8">
        <f t="shared" si="20"/>
        <v>35476.383000000002</v>
      </c>
      <c r="D126" s="11" t="str">
        <f t="shared" si="21"/>
        <v>pg</v>
      </c>
      <c r="E126" s="24">
        <f>VLOOKUP(C126,Active!C$21:E$974,3,FALSE)</f>
        <v>-2468.0074399221389</v>
      </c>
      <c r="F126" s="3" t="str">
        <f>LEFT(M126,1)</f>
        <v>P</v>
      </c>
      <c r="G126" s="11" t="str">
        <f t="shared" si="22"/>
        <v>35476.383</v>
      </c>
      <c r="H126" s="8">
        <f t="shared" si="23"/>
        <v>-2468</v>
      </c>
      <c r="I126" s="25" t="s">
        <v>304</v>
      </c>
      <c r="J126" s="26" t="s">
        <v>305</v>
      </c>
      <c r="K126" s="25">
        <v>-2468</v>
      </c>
      <c r="L126" s="25" t="s">
        <v>292</v>
      </c>
      <c r="M126" s="26" t="s">
        <v>97</v>
      </c>
      <c r="N126" s="26"/>
      <c r="O126" s="27" t="s">
        <v>242</v>
      </c>
      <c r="P126" s="27" t="s">
        <v>243</v>
      </c>
    </row>
    <row r="127" spans="1:16" ht="12.75" customHeight="1" thickBot="1" x14ac:dyDescent="0.25">
      <c r="A127" s="8" t="str">
        <f t="shared" si="18"/>
        <v> MVS 458 </v>
      </c>
      <c r="B127" s="3" t="str">
        <f t="shared" si="19"/>
        <v>I</v>
      </c>
      <c r="C127" s="8">
        <f t="shared" si="20"/>
        <v>35502.283000000003</v>
      </c>
      <c r="D127" s="11" t="str">
        <f t="shared" si="21"/>
        <v>pg</v>
      </c>
      <c r="E127" s="24">
        <f>VLOOKUP(C127,Active!C$21:E$974,3,FALSE)</f>
        <v>-2460.9840406131434</v>
      </c>
      <c r="F127" s="3" t="str">
        <f>LEFT(M127,1)</f>
        <v>P</v>
      </c>
      <c r="G127" s="11" t="str">
        <f t="shared" si="22"/>
        <v>35502.283</v>
      </c>
      <c r="H127" s="8">
        <f t="shared" si="23"/>
        <v>-2461</v>
      </c>
      <c r="I127" s="25" t="s">
        <v>306</v>
      </c>
      <c r="J127" s="26" t="s">
        <v>307</v>
      </c>
      <c r="K127" s="25">
        <v>-2461</v>
      </c>
      <c r="L127" s="25" t="s">
        <v>308</v>
      </c>
      <c r="M127" s="26" t="s">
        <v>97</v>
      </c>
      <c r="N127" s="26"/>
      <c r="O127" s="27" t="s">
        <v>242</v>
      </c>
      <c r="P127" s="27" t="s">
        <v>243</v>
      </c>
    </row>
    <row r="128" spans="1:16" ht="12.75" customHeight="1" thickBot="1" x14ac:dyDescent="0.25">
      <c r="A128" s="8" t="str">
        <f t="shared" si="18"/>
        <v> KVB 24.6 </v>
      </c>
      <c r="B128" s="3" t="str">
        <f t="shared" si="19"/>
        <v>I</v>
      </c>
      <c r="C128" s="8">
        <f t="shared" si="20"/>
        <v>36453.589999999997</v>
      </c>
      <c r="D128" s="11" t="str">
        <f t="shared" si="21"/>
        <v>pg</v>
      </c>
      <c r="E128" s="24">
        <f>VLOOKUP(C128,Active!C$21:E$974,3,FALSE)</f>
        <v>-2203.0145839937541</v>
      </c>
      <c r="F128" s="3" t="str">
        <f>LEFT(M128,1)</f>
        <v>P</v>
      </c>
      <c r="G128" s="11" t="str">
        <f t="shared" si="22"/>
        <v>36453.590</v>
      </c>
      <c r="H128" s="8">
        <f t="shared" si="23"/>
        <v>-2203</v>
      </c>
      <c r="I128" s="25" t="s">
        <v>309</v>
      </c>
      <c r="J128" s="26" t="s">
        <v>310</v>
      </c>
      <c r="K128" s="25">
        <v>-2203</v>
      </c>
      <c r="L128" s="25" t="s">
        <v>311</v>
      </c>
      <c r="M128" s="26" t="s">
        <v>97</v>
      </c>
      <c r="N128" s="26"/>
      <c r="O128" s="27" t="s">
        <v>151</v>
      </c>
      <c r="P128" s="27" t="s">
        <v>152</v>
      </c>
    </row>
    <row r="129" spans="1:16" ht="12.75" customHeight="1" thickBot="1" x14ac:dyDescent="0.25">
      <c r="A129" s="8" t="str">
        <f t="shared" si="18"/>
        <v> HABZ 71 </v>
      </c>
      <c r="B129" s="3" t="str">
        <f t="shared" si="19"/>
        <v>II</v>
      </c>
      <c r="C129" s="8">
        <f t="shared" si="20"/>
        <v>39029.464999999997</v>
      </c>
      <c r="D129" s="11" t="str">
        <f t="shared" si="21"/>
        <v>vis</v>
      </c>
      <c r="E129" s="24">
        <f>VLOOKUP(C129,Active!C$21:E$974,3,FALSE)</f>
        <v>-1504.5049818679693</v>
      </c>
      <c r="F129" s="3" t="s">
        <v>92</v>
      </c>
      <c r="G129" s="11" t="str">
        <f t="shared" si="22"/>
        <v>39029.465</v>
      </c>
      <c r="H129" s="8">
        <f t="shared" si="23"/>
        <v>-1504.5</v>
      </c>
      <c r="I129" s="25" t="s">
        <v>312</v>
      </c>
      <c r="J129" s="26" t="s">
        <v>313</v>
      </c>
      <c r="K129" s="25">
        <v>-1504.5</v>
      </c>
      <c r="L129" s="25" t="s">
        <v>314</v>
      </c>
      <c r="M129" s="26" t="s">
        <v>97</v>
      </c>
      <c r="N129" s="26"/>
      <c r="O129" s="27" t="s">
        <v>315</v>
      </c>
      <c r="P129" s="27" t="s">
        <v>316</v>
      </c>
    </row>
    <row r="130" spans="1:16" ht="12.75" customHeight="1" thickBot="1" x14ac:dyDescent="0.25">
      <c r="A130" s="8" t="str">
        <f t="shared" si="18"/>
        <v> JBAA 87.80 </v>
      </c>
      <c r="B130" s="3" t="str">
        <f t="shared" si="19"/>
        <v>I</v>
      </c>
      <c r="C130" s="8">
        <f t="shared" si="20"/>
        <v>42641.553999999996</v>
      </c>
      <c r="D130" s="11" t="str">
        <f t="shared" si="21"/>
        <v>vis</v>
      </c>
      <c r="E130" s="24">
        <f>VLOOKUP(C130,Active!C$21:E$974,3,FALSE)</f>
        <v>-525.00137620662144</v>
      </c>
      <c r="F130" s="3" t="s">
        <v>92</v>
      </c>
      <c r="G130" s="11" t="str">
        <f t="shared" si="22"/>
        <v>42641.554</v>
      </c>
      <c r="H130" s="8">
        <f t="shared" si="23"/>
        <v>-525</v>
      </c>
      <c r="I130" s="25" t="s">
        <v>384</v>
      </c>
      <c r="J130" s="26" t="s">
        <v>385</v>
      </c>
      <c r="K130" s="25">
        <v>-525</v>
      </c>
      <c r="L130" s="25" t="s">
        <v>297</v>
      </c>
      <c r="M130" s="26" t="s">
        <v>320</v>
      </c>
      <c r="N130" s="26"/>
      <c r="O130" s="27" t="s">
        <v>386</v>
      </c>
      <c r="P130" s="27" t="s">
        <v>387</v>
      </c>
    </row>
    <row r="131" spans="1:16" ht="12.75" customHeight="1" thickBot="1" x14ac:dyDescent="0.25">
      <c r="A131" s="8" t="str">
        <f t="shared" si="18"/>
        <v> BBS 56 </v>
      </c>
      <c r="B131" s="3" t="str">
        <f t="shared" si="19"/>
        <v>I</v>
      </c>
      <c r="C131" s="8">
        <f t="shared" si="20"/>
        <v>44485.383000000002</v>
      </c>
      <c r="D131" s="11" t="str">
        <f t="shared" si="21"/>
        <v>vis</v>
      </c>
      <c r="E131" s="24">
        <f>VLOOKUP(C131,Active!C$21:E$974,3,FALSE)</f>
        <v>-25.003410009508727</v>
      </c>
      <c r="F131" s="3" t="s">
        <v>92</v>
      </c>
      <c r="G131" s="11" t="str">
        <f t="shared" si="22"/>
        <v>44485.383</v>
      </c>
      <c r="H131" s="8">
        <f t="shared" si="23"/>
        <v>-25</v>
      </c>
      <c r="I131" s="25" t="s">
        <v>427</v>
      </c>
      <c r="J131" s="26" t="s">
        <v>428</v>
      </c>
      <c r="K131" s="25">
        <v>-25</v>
      </c>
      <c r="L131" s="25" t="s">
        <v>408</v>
      </c>
      <c r="M131" s="26" t="s">
        <v>320</v>
      </c>
      <c r="N131" s="26"/>
      <c r="O131" s="27" t="s">
        <v>412</v>
      </c>
      <c r="P131" s="27" t="s">
        <v>429</v>
      </c>
    </row>
    <row r="132" spans="1:16" ht="12.75" customHeight="1" thickBot="1" x14ac:dyDescent="0.25">
      <c r="A132" s="8" t="str">
        <f t="shared" si="18"/>
        <v> ALBO 1988 3 </v>
      </c>
      <c r="B132" s="3" t="str">
        <f t="shared" si="19"/>
        <v>II</v>
      </c>
      <c r="C132" s="8">
        <f t="shared" si="20"/>
        <v>47142.377</v>
      </c>
      <c r="D132" s="11" t="str">
        <f t="shared" si="21"/>
        <v>vis</v>
      </c>
      <c r="E132" s="24">
        <f>VLOOKUP(C132,Active!C$21:E$974,3,FALSE)</f>
        <v>695.50353298679238</v>
      </c>
      <c r="F132" s="3" t="s">
        <v>92</v>
      </c>
      <c r="G132" s="11" t="str">
        <f t="shared" si="22"/>
        <v>47142.377</v>
      </c>
      <c r="H132" s="8">
        <f t="shared" si="23"/>
        <v>695.5</v>
      </c>
      <c r="I132" s="25" t="s">
        <v>463</v>
      </c>
      <c r="J132" s="26" t="s">
        <v>464</v>
      </c>
      <c r="K132" s="25">
        <v>695.5</v>
      </c>
      <c r="L132" s="25" t="s">
        <v>465</v>
      </c>
      <c r="M132" s="26" t="s">
        <v>320</v>
      </c>
      <c r="N132" s="26"/>
      <c r="O132" s="27" t="s">
        <v>466</v>
      </c>
      <c r="P132" s="27" t="s">
        <v>467</v>
      </c>
    </row>
    <row r="133" spans="1:16" ht="12.75" customHeight="1" thickBot="1" x14ac:dyDescent="0.25">
      <c r="A133" s="8" t="str">
        <f t="shared" si="18"/>
        <v> ALBO 1988 3 </v>
      </c>
      <c r="B133" s="3" t="str">
        <f t="shared" si="19"/>
        <v>II</v>
      </c>
      <c r="C133" s="8">
        <f t="shared" si="20"/>
        <v>47153.411</v>
      </c>
      <c r="D133" s="11" t="str">
        <f t="shared" si="21"/>
        <v>vis</v>
      </c>
      <c r="E133" s="24">
        <f>VLOOKUP(C133,Active!C$21:E$974,3,FALSE)</f>
        <v>698.49566379665532</v>
      </c>
      <c r="F133" s="3" t="s">
        <v>92</v>
      </c>
      <c r="G133" s="11" t="str">
        <f t="shared" si="22"/>
        <v>47153.411</v>
      </c>
      <c r="H133" s="8">
        <f t="shared" si="23"/>
        <v>698.5</v>
      </c>
      <c r="I133" s="25" t="s">
        <v>468</v>
      </c>
      <c r="J133" s="26" t="s">
        <v>469</v>
      </c>
      <c r="K133" s="25">
        <v>698.5</v>
      </c>
      <c r="L133" s="25" t="s">
        <v>460</v>
      </c>
      <c r="M133" s="26" t="s">
        <v>320</v>
      </c>
      <c r="N133" s="26"/>
      <c r="O133" s="27" t="s">
        <v>466</v>
      </c>
      <c r="P133" s="27" t="s">
        <v>467</v>
      </c>
    </row>
    <row r="134" spans="1:16" ht="12.75" customHeight="1" thickBot="1" x14ac:dyDescent="0.25">
      <c r="A134" s="8" t="str">
        <f t="shared" si="18"/>
        <v> VSSC 73 </v>
      </c>
      <c r="B134" s="3" t="str">
        <f t="shared" si="19"/>
        <v>I</v>
      </c>
      <c r="C134" s="8">
        <f t="shared" si="20"/>
        <v>47789.5527</v>
      </c>
      <c r="D134" s="11" t="str">
        <f t="shared" si="21"/>
        <v>vis</v>
      </c>
      <c r="E134" s="24">
        <f>VLOOKUP(C134,Active!C$21:E$974,3,FALSE)</f>
        <v>871.00057407476299</v>
      </c>
      <c r="F134" s="3" t="s">
        <v>92</v>
      </c>
      <c r="G134" s="11" t="str">
        <f t="shared" si="22"/>
        <v>47789.5527</v>
      </c>
      <c r="H134" s="8">
        <f t="shared" si="23"/>
        <v>871</v>
      </c>
      <c r="I134" s="25" t="s">
        <v>484</v>
      </c>
      <c r="J134" s="26" t="s">
        <v>485</v>
      </c>
      <c r="K134" s="25">
        <v>871</v>
      </c>
      <c r="L134" s="25" t="s">
        <v>486</v>
      </c>
      <c r="M134" s="26" t="s">
        <v>337</v>
      </c>
      <c r="N134" s="26" t="s">
        <v>338</v>
      </c>
      <c r="O134" s="27" t="s">
        <v>473</v>
      </c>
      <c r="P134" s="27" t="s">
        <v>487</v>
      </c>
    </row>
    <row r="135" spans="1:16" ht="12.75" customHeight="1" thickBot="1" x14ac:dyDescent="0.25">
      <c r="A135" s="8" t="str">
        <f t="shared" si="18"/>
        <v> MTEO 20.35 </v>
      </c>
      <c r="B135" s="3" t="str">
        <f t="shared" si="19"/>
        <v>I</v>
      </c>
      <c r="C135" s="8">
        <f t="shared" si="20"/>
        <v>47863.275999999998</v>
      </c>
      <c r="D135" s="11" t="str">
        <f t="shared" si="21"/>
        <v>vis</v>
      </c>
      <c r="E135" s="24">
        <f>VLOOKUP(C135,Active!C$21:E$974,3,FALSE)</f>
        <v>890.99239547541254</v>
      </c>
      <c r="F135" s="3" t="s">
        <v>92</v>
      </c>
      <c r="G135" s="11" t="str">
        <f t="shared" si="22"/>
        <v>47863.276</v>
      </c>
      <c r="H135" s="8">
        <f t="shared" si="23"/>
        <v>891</v>
      </c>
      <c r="I135" s="25" t="s">
        <v>488</v>
      </c>
      <c r="J135" s="26" t="s">
        <v>489</v>
      </c>
      <c r="K135" s="25">
        <v>891</v>
      </c>
      <c r="L135" s="25" t="s">
        <v>490</v>
      </c>
      <c r="M135" s="26" t="s">
        <v>320</v>
      </c>
      <c r="N135" s="26"/>
      <c r="O135" s="27" t="s">
        <v>491</v>
      </c>
      <c r="P135" s="27" t="s">
        <v>492</v>
      </c>
    </row>
    <row r="136" spans="1:16" ht="12.75" customHeight="1" thickBot="1" x14ac:dyDescent="0.25">
      <c r="A136" s="8" t="str">
        <f t="shared" si="18"/>
        <v>BAVM 56 </v>
      </c>
      <c r="B136" s="3" t="str">
        <f t="shared" si="19"/>
        <v>II</v>
      </c>
      <c r="C136" s="8">
        <f t="shared" si="20"/>
        <v>47968.368999999999</v>
      </c>
      <c r="D136" s="11" t="str">
        <f t="shared" si="21"/>
        <v>vis</v>
      </c>
      <c r="E136" s="24">
        <f>VLOOKUP(C136,Active!C$21:E$974,3,FALSE)</f>
        <v>919.49085507310485</v>
      </c>
      <c r="F136" s="3" t="s">
        <v>92</v>
      </c>
      <c r="G136" s="11" t="str">
        <f t="shared" si="22"/>
        <v>47968.369</v>
      </c>
      <c r="H136" s="8">
        <f t="shared" si="23"/>
        <v>919.5</v>
      </c>
      <c r="I136" s="25" t="s">
        <v>493</v>
      </c>
      <c r="J136" s="26" t="s">
        <v>494</v>
      </c>
      <c r="K136" s="25">
        <v>919.5</v>
      </c>
      <c r="L136" s="25" t="s">
        <v>482</v>
      </c>
      <c r="M136" s="26" t="s">
        <v>320</v>
      </c>
      <c r="N136" s="26"/>
      <c r="O136" s="27" t="s">
        <v>478</v>
      </c>
      <c r="P136" s="28" t="s">
        <v>483</v>
      </c>
    </row>
    <row r="137" spans="1:16" ht="12.75" customHeight="1" thickBot="1" x14ac:dyDescent="0.25">
      <c r="A137" s="8" t="str">
        <f t="shared" si="18"/>
        <v>BAVM 59 </v>
      </c>
      <c r="B137" s="3" t="str">
        <f t="shared" si="19"/>
        <v>I</v>
      </c>
      <c r="C137" s="8">
        <f t="shared" si="20"/>
        <v>48132.503599999996</v>
      </c>
      <c r="D137" s="11" t="str">
        <f t="shared" si="21"/>
        <v>vis</v>
      </c>
      <c r="E137" s="24">
        <f>VLOOKUP(C137,Active!C$21:E$974,3,FALSE)</f>
        <v>963.99984488863288</v>
      </c>
      <c r="F137" s="3" t="s">
        <v>92</v>
      </c>
      <c r="G137" s="11" t="str">
        <f t="shared" si="22"/>
        <v>48132.5036</v>
      </c>
      <c r="H137" s="8">
        <f t="shared" si="23"/>
        <v>964</v>
      </c>
      <c r="I137" s="25" t="s">
        <v>495</v>
      </c>
      <c r="J137" s="26" t="s">
        <v>496</v>
      </c>
      <c r="K137" s="25">
        <v>964</v>
      </c>
      <c r="L137" s="25" t="s">
        <v>497</v>
      </c>
      <c r="M137" s="26" t="s">
        <v>337</v>
      </c>
      <c r="N137" s="26" t="s">
        <v>498</v>
      </c>
      <c r="O137" s="27" t="s">
        <v>499</v>
      </c>
      <c r="P137" s="28" t="s">
        <v>500</v>
      </c>
    </row>
    <row r="138" spans="1:16" ht="12.75" customHeight="1" thickBot="1" x14ac:dyDescent="0.25">
      <c r="A138" s="8" t="str">
        <f t="shared" si="18"/>
        <v> ALBO 1994 2 </v>
      </c>
      <c r="B138" s="3" t="str">
        <f t="shared" si="19"/>
        <v>I</v>
      </c>
      <c r="C138" s="8">
        <f t="shared" si="20"/>
        <v>49253.569000000003</v>
      </c>
      <c r="D138" s="11" t="str">
        <f t="shared" si="21"/>
        <v>vis</v>
      </c>
      <c r="E138" s="24">
        <f>VLOOKUP(C138,Active!C$21:E$974,3,FALSE)</f>
        <v>1268.0033180816213</v>
      </c>
      <c r="F138" s="3" t="s">
        <v>92</v>
      </c>
      <c r="G138" s="11" t="str">
        <f t="shared" si="22"/>
        <v>49253.569</v>
      </c>
      <c r="H138" s="8">
        <f t="shared" si="23"/>
        <v>1268</v>
      </c>
      <c r="I138" s="25" t="s">
        <v>506</v>
      </c>
      <c r="J138" s="26" t="s">
        <v>507</v>
      </c>
      <c r="K138" s="25">
        <v>1268</v>
      </c>
      <c r="L138" s="25" t="s">
        <v>359</v>
      </c>
      <c r="M138" s="26" t="s">
        <v>320</v>
      </c>
      <c r="N138" s="26"/>
      <c r="O138" s="27" t="s">
        <v>508</v>
      </c>
      <c r="P138" s="27" t="s">
        <v>509</v>
      </c>
    </row>
    <row r="139" spans="1:16" ht="12.75" customHeight="1" thickBot="1" x14ac:dyDescent="0.25">
      <c r="A139" s="8" t="str">
        <f t="shared" ref="A139:A144" si="24">P139</f>
        <v>VSB 47 </v>
      </c>
      <c r="B139" s="3" t="str">
        <f t="shared" ref="B139:B144" si="25">IF(H139=INT(H139),"I","II")</f>
        <v>I</v>
      </c>
      <c r="C139" s="8">
        <f t="shared" ref="C139:C144" si="26">1*G139</f>
        <v>51491.985000000001</v>
      </c>
      <c r="D139" s="11" t="str">
        <f t="shared" ref="D139:D144" si="27">VLOOKUP(F139,I$1:J$5,2,FALSE)</f>
        <v>vis</v>
      </c>
      <c r="E139" s="24">
        <f>VLOOKUP(C139,Active!C$21:E$974,3,FALSE)</f>
        <v>1875.0029083381319</v>
      </c>
      <c r="F139" s="3" t="s">
        <v>92</v>
      </c>
      <c r="G139" s="11" t="str">
        <f t="shared" ref="G139:G144" si="28">MID(I139,3,LEN(I139)-3)</f>
        <v>51491.985</v>
      </c>
      <c r="H139" s="8">
        <f t="shared" ref="H139:H144" si="29">1*K139</f>
        <v>1875</v>
      </c>
      <c r="I139" s="25" t="s">
        <v>521</v>
      </c>
      <c r="J139" s="26" t="s">
        <v>522</v>
      </c>
      <c r="K139" s="25">
        <v>1875</v>
      </c>
      <c r="L139" s="25" t="s">
        <v>141</v>
      </c>
      <c r="M139" s="26" t="s">
        <v>320</v>
      </c>
      <c r="N139" s="26"/>
      <c r="O139" s="27" t="s">
        <v>523</v>
      </c>
      <c r="P139" s="28" t="s">
        <v>524</v>
      </c>
    </row>
    <row r="140" spans="1:16" ht="12.75" customHeight="1" thickBot="1" x14ac:dyDescent="0.25">
      <c r="A140" s="8" t="str">
        <f t="shared" si="24"/>
        <v>BAVM 143 </v>
      </c>
      <c r="B140" s="3" t="str">
        <f t="shared" si="25"/>
        <v>I</v>
      </c>
      <c r="C140" s="8">
        <f t="shared" si="26"/>
        <v>51923.413</v>
      </c>
      <c r="D140" s="11" t="str">
        <f t="shared" si="27"/>
        <v>vis</v>
      </c>
      <c r="E140" s="24">
        <f>VLOOKUP(C140,Active!C$21:E$974,3,FALSE)</f>
        <v>1991.99484336057</v>
      </c>
      <c r="F140" s="3" t="s">
        <v>92</v>
      </c>
      <c r="G140" s="11" t="str">
        <f t="shared" si="28"/>
        <v>51923.413</v>
      </c>
      <c r="H140" s="8">
        <f t="shared" si="29"/>
        <v>1992</v>
      </c>
      <c r="I140" s="25" t="s">
        <v>525</v>
      </c>
      <c r="J140" s="26" t="s">
        <v>526</v>
      </c>
      <c r="K140" s="25">
        <v>1992</v>
      </c>
      <c r="L140" s="25" t="s">
        <v>426</v>
      </c>
      <c r="M140" s="26" t="s">
        <v>320</v>
      </c>
      <c r="N140" s="26"/>
      <c r="O140" s="27" t="s">
        <v>527</v>
      </c>
      <c r="P140" s="28" t="s">
        <v>528</v>
      </c>
    </row>
    <row r="141" spans="1:16" ht="12.75" customHeight="1" thickBot="1" x14ac:dyDescent="0.25">
      <c r="A141" s="8" t="str">
        <f t="shared" si="24"/>
        <v>BAVM 154 </v>
      </c>
      <c r="B141" s="3" t="str">
        <f t="shared" si="25"/>
        <v>I</v>
      </c>
      <c r="C141" s="8">
        <f t="shared" si="26"/>
        <v>52229.506000000001</v>
      </c>
      <c r="D141" s="11" t="str">
        <f t="shared" si="27"/>
        <v>vis</v>
      </c>
      <c r="E141" s="24">
        <f>VLOOKUP(C141,Active!C$21:E$974,3,FALSE)</f>
        <v>2074.9992203755605</v>
      </c>
      <c r="F141" s="3" t="s">
        <v>92</v>
      </c>
      <c r="G141" s="11" t="str">
        <f t="shared" si="28"/>
        <v>52229.506</v>
      </c>
      <c r="H141" s="8">
        <f t="shared" si="29"/>
        <v>2075</v>
      </c>
      <c r="I141" s="25" t="s">
        <v>529</v>
      </c>
      <c r="J141" s="26" t="s">
        <v>530</v>
      </c>
      <c r="K141" s="25">
        <v>2075</v>
      </c>
      <c r="L141" s="25" t="s">
        <v>93</v>
      </c>
      <c r="M141" s="26" t="s">
        <v>320</v>
      </c>
      <c r="N141" s="26"/>
      <c r="O141" s="27" t="s">
        <v>527</v>
      </c>
      <c r="P141" s="28" t="s">
        <v>531</v>
      </c>
    </row>
    <row r="142" spans="1:16" ht="12.75" customHeight="1" thickBot="1" x14ac:dyDescent="0.25">
      <c r="A142" s="8" t="str">
        <f t="shared" si="24"/>
        <v>VSB 43 </v>
      </c>
      <c r="B142" s="3" t="str">
        <f t="shared" si="25"/>
        <v>I</v>
      </c>
      <c r="C142" s="8">
        <f t="shared" si="26"/>
        <v>53014.982499999998</v>
      </c>
      <c r="D142" s="11" t="str">
        <f t="shared" si="27"/>
        <v>vis</v>
      </c>
      <c r="E142" s="24">
        <f>VLOOKUP(C142,Active!C$21:E$974,3,FALSE)</f>
        <v>2287.9998036702282</v>
      </c>
      <c r="F142" s="3" t="s">
        <v>92</v>
      </c>
      <c r="G142" s="11" t="str">
        <f t="shared" si="28"/>
        <v>53014.9825</v>
      </c>
      <c r="H142" s="8">
        <f t="shared" si="29"/>
        <v>2288</v>
      </c>
      <c r="I142" s="25" t="s">
        <v>537</v>
      </c>
      <c r="J142" s="26" t="s">
        <v>538</v>
      </c>
      <c r="K142" s="25">
        <v>2288</v>
      </c>
      <c r="L142" s="25" t="s">
        <v>539</v>
      </c>
      <c r="M142" s="26" t="s">
        <v>337</v>
      </c>
      <c r="N142" s="26" t="s">
        <v>338</v>
      </c>
      <c r="O142" s="27" t="s">
        <v>540</v>
      </c>
      <c r="P142" s="28" t="s">
        <v>541</v>
      </c>
    </row>
    <row r="143" spans="1:16" ht="12.75" customHeight="1" thickBot="1" x14ac:dyDescent="0.25">
      <c r="A143" s="8" t="str">
        <f t="shared" si="24"/>
        <v>BAVM 179 </v>
      </c>
      <c r="B143" s="3" t="str">
        <f t="shared" si="25"/>
        <v>I</v>
      </c>
      <c r="C143" s="8">
        <f t="shared" si="26"/>
        <v>53638.199000000001</v>
      </c>
      <c r="D143" s="11" t="str">
        <f t="shared" si="27"/>
        <v>vis</v>
      </c>
      <c r="E143" s="24">
        <f>VLOOKUP(C143,Active!C$21:E$974,3,FALSE)</f>
        <v>2456.9997394020575</v>
      </c>
      <c r="F143" s="3" t="s">
        <v>92</v>
      </c>
      <c r="G143" s="11" t="str">
        <f t="shared" si="28"/>
        <v>53638.199</v>
      </c>
      <c r="H143" s="8">
        <f t="shared" si="29"/>
        <v>2457</v>
      </c>
      <c r="I143" s="25" t="s">
        <v>545</v>
      </c>
      <c r="J143" s="26" t="s">
        <v>546</v>
      </c>
      <c r="K143" s="25">
        <v>2457</v>
      </c>
      <c r="L143" s="25" t="s">
        <v>129</v>
      </c>
      <c r="M143" s="26" t="s">
        <v>320</v>
      </c>
      <c r="N143" s="26"/>
      <c r="O143" s="27" t="s">
        <v>527</v>
      </c>
      <c r="P143" s="28" t="s">
        <v>547</v>
      </c>
    </row>
    <row r="144" spans="1:16" ht="12.75" customHeight="1" thickBot="1" x14ac:dyDescent="0.25">
      <c r="A144" s="8" t="str">
        <f t="shared" si="24"/>
        <v>VSB 50 </v>
      </c>
      <c r="B144" s="3" t="str">
        <f t="shared" si="25"/>
        <v>I</v>
      </c>
      <c r="C144" s="8">
        <f t="shared" si="26"/>
        <v>55139.07</v>
      </c>
      <c r="D144" s="11" t="str">
        <f t="shared" si="27"/>
        <v>vis</v>
      </c>
      <c r="E144" s="24">
        <f>VLOOKUP(C144,Active!C$21:E$974,3,FALSE)</f>
        <v>2863.9965094518961</v>
      </c>
      <c r="F144" s="3" t="s">
        <v>92</v>
      </c>
      <c r="G144" s="11" t="str">
        <f t="shared" si="28"/>
        <v>55139.070</v>
      </c>
      <c r="H144" s="8">
        <f t="shared" si="29"/>
        <v>2864</v>
      </c>
      <c r="I144" s="25" t="s">
        <v>554</v>
      </c>
      <c r="J144" s="26" t="s">
        <v>555</v>
      </c>
      <c r="K144" s="25" t="s">
        <v>556</v>
      </c>
      <c r="L144" s="25" t="s">
        <v>408</v>
      </c>
      <c r="M144" s="26" t="s">
        <v>320</v>
      </c>
      <c r="N144" s="26"/>
      <c r="O144" s="27" t="s">
        <v>557</v>
      </c>
      <c r="P144" s="28" t="s">
        <v>558</v>
      </c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</sheetData>
  <phoneticPr fontId="7" type="noConversion"/>
  <hyperlinks>
    <hyperlink ref="P11" r:id="rId1" display="http://www.bav-astro.de/sfs/BAVM_link.php?BAVMnr=18"/>
    <hyperlink ref="P18" r:id="rId2" display="http://www.konkoly.hu/cgi-bin/IBVS?530"/>
    <hyperlink ref="P23" r:id="rId3" display="http://www.konkoly.hu/cgi-bin/IBVS?937"/>
    <hyperlink ref="P25" r:id="rId4" display="http://www.konkoly.hu/cgi-bin/IBVS?1053"/>
    <hyperlink ref="P26" r:id="rId5" display="http://www.konkoly.hu/cgi-bin/IBVS?1163"/>
    <hyperlink ref="P27" r:id="rId6" display="http://www.konkoly.hu/cgi-bin/IBVS?1249"/>
    <hyperlink ref="P30" r:id="rId7" display="http://www.konkoly.hu/cgi-bin/IBVS?1449"/>
    <hyperlink ref="P39" r:id="rId8" display="http://www.bav-astro.de/sfs/BAVM_link.php?BAVMnr=36"/>
    <hyperlink ref="P40" r:id="rId9" display="http://www.bav-astro.de/sfs/BAVM_link.php?BAVMnr=36"/>
    <hyperlink ref="P41" r:id="rId10" display="http://www.bav-astro.de/sfs/BAVM_link.php?BAVMnr=38"/>
    <hyperlink ref="P42" r:id="rId11" display="http://www.bav-astro.de/sfs/BAVM_link.php?BAVMnr=38"/>
    <hyperlink ref="P43" r:id="rId12" display="http://www.bav-astro.de/sfs/BAVM_link.php?BAVMnr=43"/>
    <hyperlink ref="P44" r:id="rId13" display="http://www.bav-astro.de/sfs/BAVM_link.php?BAVMnr=46"/>
    <hyperlink ref="P46" r:id="rId14" display="http://www.bav-astro.de/sfs/BAVM_link.php?BAVMnr=52"/>
    <hyperlink ref="P47" r:id="rId15" display="http://www.bav-astro.de/sfs/BAVM_link.php?BAVMnr=56"/>
    <hyperlink ref="P136" r:id="rId16" display="http://www.bav-astro.de/sfs/BAVM_link.php?BAVMnr=56"/>
    <hyperlink ref="P137" r:id="rId17" display="http://www.bav-astro.de/sfs/BAVM_link.php?BAVMnr=59"/>
    <hyperlink ref="P49" r:id="rId18" display="http://www.bav-astro.de/sfs/BAVM_link.php?BAVMnr=128"/>
    <hyperlink ref="P50" r:id="rId19" display="http://www.konkoly.hu/cgi-bin/IBVS?4967"/>
    <hyperlink ref="P139" r:id="rId20" display="http://vsolj.cetus-net.org/no47.pdf"/>
    <hyperlink ref="P140" r:id="rId21" display="http://www.bav-astro.de/sfs/BAVM_link.php?BAVMnr=143"/>
    <hyperlink ref="P141" r:id="rId22" display="http://www.bav-astro.de/sfs/BAVM_link.php?BAVMnr=154"/>
    <hyperlink ref="P51" r:id="rId23" display="http://www.konkoly.hu/cgi-bin/IBVS?5606"/>
    <hyperlink ref="P142" r:id="rId24" display="http://vsolj.cetus-net.org/no43.pdf"/>
    <hyperlink ref="P52" r:id="rId25" display="http://www.bav-astro.de/sfs/BAVM_link.php?BAVMnr=174"/>
    <hyperlink ref="P143" r:id="rId26" display="http://www.bav-astro.de/sfs/BAVM_link.php?BAVMnr=179"/>
    <hyperlink ref="P53" r:id="rId27" display="http://www.bav-astro.de/sfs/BAVM_link.php?BAVMnr=209"/>
    <hyperlink ref="P144" r:id="rId28" display="http://vsolj.cetus-net.org/vsoljno50.pdf"/>
    <hyperlink ref="P54" r:id="rId29" display="http://www.konkoly.hu/cgi-bin/IBVS?6007"/>
    <hyperlink ref="P55" r:id="rId30" display="http://var.astro.cz/oejv/issues/oejv0160.pdf"/>
    <hyperlink ref="P56" r:id="rId31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2024-03-03T04:42:20Z</dcterms:modified>
</cp:coreProperties>
</file>