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592CEFC-2238-4EF4-9F80-FD3CA16A99C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Q23" i="1"/>
  <c r="Q22" i="1"/>
  <c r="C7" i="1"/>
  <c r="C8" i="1"/>
  <c r="E14" i="1"/>
  <c r="E15" i="1" s="1"/>
  <c r="C17" i="1"/>
  <c r="Q21" i="1"/>
  <c r="G23" i="1"/>
  <c r="I23" i="1"/>
  <c r="E23" i="1"/>
  <c r="F23" i="1"/>
  <c r="E21" i="1"/>
  <c r="F21" i="1"/>
  <c r="G21" i="1"/>
  <c r="H21" i="1"/>
  <c r="E22" i="1"/>
  <c r="F22" i="1"/>
  <c r="G22" i="1"/>
  <c r="I22" i="1"/>
  <c r="C11" i="1"/>
  <c r="C12" i="1"/>
  <c r="C16" i="1" l="1"/>
  <c r="D18" i="1" s="1"/>
  <c r="O21" i="1"/>
  <c r="C15" i="1"/>
  <c r="E16" i="1" s="1"/>
  <c r="O23" i="1"/>
  <c r="O22" i="1"/>
  <c r="C18" i="1" l="1"/>
  <c r="E17" i="1"/>
</calcChain>
</file>

<file path=xl/sharedStrings.xml><?xml version="1.0" encoding="utf-8"?>
<sst xmlns="http://schemas.openxmlformats.org/spreadsheetml/2006/main" count="49" uniqueCount="47">
  <si>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</si>
  <si>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</si>
  <si>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</si>
  <si>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</si>
  <si>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</si>
  <si>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</si>
  <si>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</si>
  <si>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</si>
  <si>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</si>
  <si>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</si>
  <si>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</si>
  <si>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</si>
  <si>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</si>
  <si>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</si>
  <si>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</si>
  <si>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</si>
  <si>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</si>
  <si>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</si>
  <si>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</si>
  <si>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</si>
  <si>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</si>
  <si>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</si>
  <si>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</si>
  <si>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</si>
  <si>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</si>
  <si>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</si>
  <si>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</si>
  <si>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</si>
  <si>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</si>
  <si>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</si>
  <si>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</si>
  <si>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</si>
  <si>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</si>
  <si>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</si>
  <si>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</si>
  <si>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</si>
  <si>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</si>
  <si>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</si>
  <si>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</si>
  <si>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</si>
  <si>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IBVS 5960</t>
  </si>
  <si>
    <t>I</t>
  </si>
  <si>
    <t>QV Per / GSC 2847-1432</t>
  </si>
  <si>
    <t>EA</t>
  </si>
  <si>
    <t>GCVS</t>
  </si>
  <si>
    <t>IBVS 6011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</si>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</sst>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QV Per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13411</c:v>
                </c:pt>
                <c:pt idx="2">
                  <c:v>13708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F6-4ADC-8B5F-CA96A04B371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13411</c:v>
                </c:pt>
                <c:pt idx="2">
                  <c:v>13708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-5.1410499996563885E-2</c:v>
                </c:pt>
                <c:pt idx="2">
                  <c:v>-5.7893999997759238E-2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3F6-4ADC-8B5F-CA96A04B371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13411</c:v>
                </c:pt>
                <c:pt idx="2">
                  <c:v>13708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3F6-4ADC-8B5F-CA96A04B371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13411</c:v>
                </c:pt>
                <c:pt idx="2">
                  <c:v>13708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3F6-4ADC-8B5F-CA96A04B371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13411</c:v>
                </c:pt>
                <c:pt idx="2">
                  <c:v>13708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3F6-4ADC-8B5F-CA96A04B371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13411</c:v>
                </c:pt>
                <c:pt idx="2">
                  <c:v>13708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3F6-4ADC-8B5F-CA96A04B371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13411</c:v>
                </c:pt>
                <c:pt idx="2">
                  <c:v>13708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3F6-4ADC-8B5F-CA96A04B371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13411</c:v>
                </c:pt>
                <c:pt idx="2">
                  <c:v>13708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0.24135117850859056</c:v>
                </c:pt>
                <c:pt idx="1">
                  <c:v>-5.1410499996563885E-2</c:v>
                </c:pt>
                <c:pt idx="2">
                  <c:v>-5.7893999997759238E-2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3F6-4ADC-8B5F-CA96A04B3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6250616"/>
        <c:axId val="1"/>
      </c:scatterChart>
      <c:valAx>
        <c:axId val="876250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62506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09774436090225"/>
          <c:y val="0.92375366568914952"/>
          <c:w val="0.6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49CE1EA-573F-4B6B-8FDC-DE4F724EFF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5: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s="5" customFormat="1" ht="12.95" customHeight="1" x14ac:dyDescent="0.2">
      <c r="A2" s="5" t="s">
        <v>25</v>
      </c>
      <c r="B2" s="5" t="s">
        <v>43</v>
      </c>
      <c r="D2" s="6"/>
    </row>
    <row r="3" spans="1:7" s="5" customFormat="1" ht="12.95" customHeight="1" thickBot="1" x14ac:dyDescent="0.25"/>
    <row r="4" spans="1:7" s="5" customFormat="1" ht="12.95" customHeight="1" thickTop="1" thickBot="1" x14ac:dyDescent="0.25">
      <c r="A4" s="7" t="s">
        <v>0</v>
      </c>
      <c r="C4" s="8">
        <v>38674.557999999997</v>
      </c>
      <c r="D4" s="9">
        <v>1.2590555000000001</v>
      </c>
    </row>
    <row r="5" spans="1:7" s="5" customFormat="1" ht="12.95" customHeight="1" x14ac:dyDescent="0.2"/>
    <row r="6" spans="1:7" s="5" customFormat="1" ht="12.95" customHeight="1" x14ac:dyDescent="0.2">
      <c r="A6" s="7" t="s">
        <v>1</v>
      </c>
    </row>
    <row r="7" spans="1:7" s="5" customFormat="1" ht="12.95" customHeight="1" x14ac:dyDescent="0.2">
      <c r="A7" s="5" t="s">
        <v>2</v>
      </c>
      <c r="C7" s="5">
        <f>+C4</f>
        <v>38674.557999999997</v>
      </c>
    </row>
    <row r="8" spans="1:7" s="5" customFormat="1" ht="12.95" customHeight="1" x14ac:dyDescent="0.2">
      <c r="A8" s="5" t="s">
        <v>3</v>
      </c>
      <c r="C8" s="5">
        <f>+D4</f>
        <v>1.2590555000000001</v>
      </c>
    </row>
    <row r="9" spans="1:7" s="5" customFormat="1" ht="12.95" customHeight="1" x14ac:dyDescent="0.2">
      <c r="A9" s="10" t="s">
        <v>31</v>
      </c>
      <c r="C9" s="11">
        <v>-9.5</v>
      </c>
      <c r="D9" s="5" t="s">
        <v>32</v>
      </c>
    </row>
    <row r="10" spans="1:7" s="5" customFormat="1" ht="12.95" customHeight="1" thickBot="1" x14ac:dyDescent="0.25">
      <c r="C10" s="12" t="s">
        <v>21</v>
      </c>
      <c r="D10" s="12" t="s">
        <v>22</v>
      </c>
    </row>
    <row r="11" spans="1:7" s="5" customFormat="1" ht="12.95" customHeight="1" x14ac:dyDescent="0.2">
      <c r="A11" s="5" t="s">
        <v>16</v>
      </c>
      <c r="C11" s="13">
        <f ca="1">INTERCEPT(INDIRECT($G$11):G992,INDIRECT($F$11):F992)</f>
        <v>0.24135117850859056</v>
      </c>
      <c r="D11" s="6"/>
      <c r="F11" s="14" t="str">
        <f>"F"&amp;E19</f>
        <v>F22</v>
      </c>
      <c r="G11" s="13" t="str">
        <f>"G"&amp;E19</f>
        <v>G22</v>
      </c>
    </row>
    <row r="12" spans="1:7" s="5" customFormat="1" ht="12.95" customHeight="1" x14ac:dyDescent="0.2">
      <c r="A12" s="5" t="s">
        <v>17</v>
      </c>
      <c r="C12" s="13">
        <f ca="1">SLOPE(INDIRECT($G$11):G992,INDIRECT($F$11):F992)</f>
        <v>-2.1829966333991084E-5</v>
      </c>
      <c r="D12" s="6"/>
    </row>
    <row r="13" spans="1:7" s="5" customFormat="1" ht="12.95" customHeight="1" x14ac:dyDescent="0.2">
      <c r="A13" s="5" t="s">
        <v>20</v>
      </c>
      <c r="C13" s="6" t="s">
        <v>14</v>
      </c>
      <c r="D13" s="15" t="s">
        <v>37</v>
      </c>
      <c r="E13" s="11">
        <v>1</v>
      </c>
    </row>
    <row r="14" spans="1:7" s="5" customFormat="1" ht="12.95" customHeight="1" x14ac:dyDescent="0.2">
      <c r="D14" s="15" t="s">
        <v>33</v>
      </c>
      <c r="E14" s="16">
        <f ca="1">NOW()+15018.5+$C$9/24</f>
        <v>60372.760649768519</v>
      </c>
    </row>
    <row r="15" spans="1:7" s="5" customFormat="1" ht="12.95" customHeight="1" x14ac:dyDescent="0.2">
      <c r="A15" s="17" t="s">
        <v>18</v>
      </c>
      <c r="C15" s="18">
        <f ca="1">(C7+C11)+(C8+C12)*INT(MAX(F21:F3533))</f>
        <v>55933.632899999997</v>
      </c>
      <c r="D15" s="15" t="s">
        <v>38</v>
      </c>
      <c r="E15" s="16">
        <f ca="1">ROUND(2*(E14-$C$7)/$C$8,0)/2+E13</f>
        <v>17234.5</v>
      </c>
    </row>
    <row r="16" spans="1:7" s="5" customFormat="1" ht="12.95" customHeight="1" x14ac:dyDescent="0.2">
      <c r="A16" s="7" t="s">
        <v>4</v>
      </c>
      <c r="C16" s="19">
        <f ca="1">+C8+C12</f>
        <v>1.2590336700336662</v>
      </c>
      <c r="D16" s="15" t="s">
        <v>39</v>
      </c>
      <c r="E16" s="13">
        <f ca="1">ROUND(2*(E14-$C$15)/$C$16,0)/2+E13</f>
        <v>3527</v>
      </c>
    </row>
    <row r="17" spans="1:17" s="5" customFormat="1" ht="12.95" customHeight="1" thickBot="1" x14ac:dyDescent="0.25">
      <c r="A17" s="15" t="s">
        <v>30</v>
      </c>
      <c r="C17" s="5">
        <f>COUNT(C21:C2191)</f>
        <v>3</v>
      </c>
      <c r="D17" s="15" t="s">
        <v>34</v>
      </c>
      <c r="E17" s="20">
        <f ca="1">+$C$15+$C$16*E16-15018.5-$C$9/24</f>
        <v>45356.14048754207</v>
      </c>
    </row>
    <row r="18" spans="1:17" s="5" customFormat="1" ht="12.95" customHeight="1" thickTop="1" thickBot="1" x14ac:dyDescent="0.25">
      <c r="A18" s="7" t="s">
        <v>5</v>
      </c>
      <c r="C18" s="21">
        <f ca="1">+C15</f>
        <v>55933.632899999997</v>
      </c>
      <c r="D18" s="22">
        <f ca="1">+C16</f>
        <v>1.2590336700336662</v>
      </c>
      <c r="E18" s="23" t="s">
        <v>35</v>
      </c>
    </row>
    <row r="19" spans="1:17" s="5" customFormat="1" ht="12.95" customHeight="1" thickTop="1" x14ac:dyDescent="0.2">
      <c r="A19" s="24" t="s">
        <v>36</v>
      </c>
      <c r="E19" s="25">
        <v>22</v>
      </c>
    </row>
    <row r="20" spans="1:17" s="5" customFormat="1" ht="12.95" customHeight="1" thickBot="1" x14ac:dyDescent="0.25">
      <c r="A20" s="12" t="s">
        <v>6</v>
      </c>
      <c r="B20" s="12" t="s">
        <v>7</v>
      </c>
      <c r="C20" s="12" t="s">
        <v>8</v>
      </c>
      <c r="D20" s="12" t="s">
        <v>13</v>
      </c>
      <c r="E20" s="12" t="s">
        <v>9</v>
      </c>
      <c r="F20" s="12" t="s">
        <v>10</v>
      </c>
      <c r="G20" s="12" t="s">
        <v>11</v>
      </c>
      <c r="H20" s="26" t="s">
        <v>44</v>
      </c>
      <c r="I20" s="26" t="s">
        <v>46</v>
      </c>
      <c r="J20" s="26" t="s">
        <v>19</v>
      </c>
      <c r="K20" s="26" t="s">
        <v>26</v>
      </c>
      <c r="L20" s="26" t="s">
        <v>27</v>
      </c>
      <c r="M20" s="26" t="s">
        <v>28</v>
      </c>
      <c r="N20" s="26" t="s">
        <v>29</v>
      </c>
      <c r="O20" s="26" t="s">
        <v>24</v>
      </c>
      <c r="P20" s="27" t="s">
        <v>23</v>
      </c>
      <c r="Q20" s="12" t="s">
        <v>15</v>
      </c>
    </row>
    <row r="21" spans="1:17" s="5" customFormat="1" ht="12.95" customHeight="1" x14ac:dyDescent="0.2">
      <c r="A21" s="5" t="s">
        <v>12</v>
      </c>
      <c r="C21" s="28">
        <v>38674.557999999997</v>
      </c>
      <c r="D21" s="28" t="s">
        <v>14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0.24135117850859056</v>
      </c>
      <c r="Q21" s="29">
        <f>+C21-15018.5</f>
        <v>23656.057999999997</v>
      </c>
    </row>
    <row r="22" spans="1:17" s="5" customFormat="1" ht="12.95" customHeight="1" x14ac:dyDescent="0.2">
      <c r="A22" s="30" t="s">
        <v>40</v>
      </c>
      <c r="B22" s="31" t="s">
        <v>41</v>
      </c>
      <c r="C22" s="32">
        <v>55559.6999</v>
      </c>
      <c r="D22" s="32">
        <v>6.9999999999999999E-4</v>
      </c>
      <c r="E22" s="5">
        <f>+(C22-C$7)/C$8</f>
        <v>13410.959167407633</v>
      </c>
      <c r="F22" s="5">
        <f>ROUND(2*E22,0)/2</f>
        <v>13411</v>
      </c>
      <c r="G22" s="5">
        <f>+C22-(C$7+F22*C$8)</f>
        <v>-5.1410499996563885E-2</v>
      </c>
      <c r="I22" s="5">
        <f>+G22</f>
        <v>-5.1410499996563885E-2</v>
      </c>
      <c r="O22" s="5">
        <f ca="1">+C$11+C$12*$F22</f>
        <v>-5.1410499996563885E-2</v>
      </c>
      <c r="Q22" s="29">
        <f>+C22-15018.5</f>
        <v>40541.1999</v>
      </c>
    </row>
    <row r="23" spans="1:17" s="5" customFormat="1" ht="12.95" customHeight="1" x14ac:dyDescent="0.2">
      <c r="A23" s="3" t="s">
        <v>45</v>
      </c>
      <c r="B23" s="4" t="s">
        <v>41</v>
      </c>
      <c r="C23" s="3">
        <v>55933.632899999997</v>
      </c>
      <c r="D23" s="3">
        <v>8.0000000000000004E-4</v>
      </c>
      <c r="E23" s="5">
        <f>+(C23-C$7)/C$8</f>
        <v>13707.954017912632</v>
      </c>
      <c r="F23" s="5">
        <f>ROUND(2*E23,0)/2</f>
        <v>13708</v>
      </c>
      <c r="G23" s="5">
        <f>+C23-(C$7+F23*C$8)</f>
        <v>-5.7893999997759238E-2</v>
      </c>
      <c r="I23" s="5">
        <f>+G23</f>
        <v>-5.7893999997759238E-2</v>
      </c>
      <c r="O23" s="5">
        <f ca="1">+C$11+C$12*$F23</f>
        <v>-5.7893999997759238E-2</v>
      </c>
      <c r="Q23" s="29">
        <f>+C23-15018.5</f>
        <v>40915.132899999997</v>
      </c>
    </row>
    <row r="24" spans="1:17" s="5" customFormat="1" ht="12.95" customHeight="1" x14ac:dyDescent="0.2">
      <c r="C24" s="28"/>
      <c r="D24" s="28"/>
      <c r="Q24" s="29"/>
    </row>
    <row r="25" spans="1:17" s="5" customFormat="1" ht="12.95" customHeight="1" x14ac:dyDescent="0.2">
      <c r="C25" s="28"/>
      <c r="D25" s="28"/>
      <c r="Q25" s="29"/>
    </row>
    <row r="26" spans="1:17" s="5" customFormat="1" ht="12.95" customHeight="1" x14ac:dyDescent="0.2">
      <c r="C26" s="28"/>
      <c r="D26" s="28"/>
      <c r="Q26" s="29"/>
    </row>
    <row r="27" spans="1:17" s="5" customFormat="1" ht="12.95" customHeight="1" x14ac:dyDescent="0.2">
      <c r="C27" s="28"/>
      <c r="D27" s="28"/>
      <c r="Q27" s="29"/>
    </row>
    <row r="28" spans="1:17" s="5" customFormat="1" ht="12.95" customHeight="1" x14ac:dyDescent="0.2">
      <c r="C28" s="28"/>
      <c r="D28" s="28"/>
      <c r="Q28" s="29"/>
    </row>
    <row r="29" spans="1:17" s="5" customFormat="1" ht="12.95" customHeight="1" x14ac:dyDescent="0.2">
      <c r="C29" s="28"/>
      <c r="D29" s="28"/>
      <c r="Q29" s="29"/>
    </row>
    <row r="30" spans="1:17" s="5" customFormat="1" ht="12.95" customHeight="1" x14ac:dyDescent="0.2">
      <c r="C30" s="28"/>
      <c r="D30" s="28"/>
      <c r="Q30" s="29"/>
    </row>
    <row r="31" spans="1:17" s="5" customFormat="1" ht="12.95" customHeight="1" x14ac:dyDescent="0.2">
      <c r="C31" s="28"/>
      <c r="D31" s="28"/>
      <c r="Q31" s="29"/>
    </row>
    <row r="32" spans="1:17" s="5" customFormat="1" ht="12.95" customHeight="1" x14ac:dyDescent="0.2">
      <c r="C32" s="28"/>
      <c r="D32" s="28"/>
      <c r="Q32" s="29"/>
    </row>
    <row r="33" spans="3:17" s="5" customFormat="1" ht="12.95" customHeight="1" x14ac:dyDescent="0.2">
      <c r="C33" s="28"/>
      <c r="D33" s="28"/>
      <c r="Q33" s="29"/>
    </row>
    <row r="34" spans="3:17" s="5" customFormat="1" ht="12.95" customHeight="1" x14ac:dyDescent="0.2">
      <c r="C34" s="28"/>
      <c r="D34" s="28"/>
    </row>
    <row r="35" spans="3:17" s="5" customFormat="1" ht="12.95" customHeight="1" x14ac:dyDescent="0.2">
      <c r="C35" s="28"/>
      <c r="D35" s="28"/>
    </row>
    <row r="36" spans="3:17" s="5" customFormat="1" ht="12.95" customHeight="1" x14ac:dyDescent="0.2">
      <c r="C36" s="28"/>
      <c r="D36" s="28"/>
    </row>
    <row r="37" spans="3:17" s="5" customFormat="1" ht="12.95" customHeight="1" x14ac:dyDescent="0.2">
      <c r="C37" s="28"/>
      <c r="D37" s="28"/>
    </row>
    <row r="38" spans="3:17" s="5" customFormat="1" ht="12.95" customHeight="1" x14ac:dyDescent="0.2">
      <c r="C38" s="28"/>
      <c r="D38" s="28"/>
    </row>
    <row r="39" spans="3:17" s="5" customFormat="1" ht="12.95" customHeight="1" x14ac:dyDescent="0.2">
      <c r="C39" s="28"/>
      <c r="D39" s="28"/>
    </row>
    <row r="40" spans="3:17" s="5" customFormat="1" ht="12.95" customHeight="1" x14ac:dyDescent="0.2">
      <c r="C40" s="28"/>
      <c r="D40" s="28"/>
    </row>
    <row r="41" spans="3:17" s="5" customFormat="1" ht="12.95" customHeight="1" x14ac:dyDescent="0.2">
      <c r="C41" s="28"/>
      <c r="D41" s="28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2024-03-03T05:15:20Z</dcterms:modified>
</cp:coreProperties>
</file>