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347F54C-A9C1-4AF0-8C0C-A7C6191BFAA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C8" i="1"/>
  <c r="F11" i="1"/>
  <c r="G11" i="1"/>
  <c r="E14" i="1"/>
  <c r="E15" i="1" s="1"/>
  <c r="C17" i="1"/>
  <c r="E21" i="1"/>
  <c r="F21" i="1"/>
  <c r="G21" i="1"/>
  <c r="H21" i="1"/>
  <c r="Q21" i="1"/>
  <c r="E22" i="1"/>
  <c r="F22" i="1"/>
  <c r="G22" i="1"/>
  <c r="I22" i="1"/>
  <c r="Q22" i="1"/>
  <c r="E23" i="1"/>
  <c r="F23" i="1"/>
  <c r="G23" i="1"/>
  <c r="I23" i="1"/>
  <c r="Q23" i="1"/>
  <c r="E24" i="1"/>
  <c r="F24" i="1"/>
  <c r="G24" i="1"/>
  <c r="I24" i="1"/>
  <c r="Q24" i="1"/>
  <c r="E25" i="1"/>
  <c r="F25" i="1"/>
  <c r="G25" i="1"/>
  <c r="I25" i="1"/>
  <c r="Q25" i="1"/>
  <c r="E26" i="1"/>
  <c r="F26" i="1"/>
  <c r="G26" i="1"/>
  <c r="I26" i="1"/>
  <c r="Q26" i="1"/>
  <c r="E27" i="1"/>
  <c r="F27" i="1"/>
  <c r="G27" i="1"/>
  <c r="I27" i="1"/>
  <c r="Q27" i="1"/>
  <c r="C11" i="1"/>
  <c r="C12" i="1"/>
  <c r="C16" i="1" l="1"/>
  <c r="D18" i="1" s="1"/>
  <c r="O24" i="1"/>
  <c r="C15" i="1"/>
  <c r="O26" i="1"/>
  <c r="O25" i="1"/>
  <c r="O23" i="1"/>
  <c r="O21" i="1"/>
  <c r="O27" i="1"/>
  <c r="O22" i="1"/>
  <c r="C18" i="1" l="1"/>
  <c r="E16" i="1"/>
  <c r="E17" i="1" s="1"/>
</calcChain>
</file>

<file path=xl/sharedStrings.xml><?xml version="1.0" encoding="utf-8"?>
<sst xmlns="http://schemas.openxmlformats.org/spreadsheetml/2006/main" count="60" uniqueCount="52">
  <si>
    <t>QW Per / G2113-1390</t>
  </si>
  <si>
    <t>EA/DM</t>
  </si>
  <si>
    <t>Per_QW.xls</t>
  </si>
  <si>
    <t>System Type:</t>
  </si>
  <si>
    <t>GCVS 4 Eph.</t>
  </si>
  <si>
    <t>--- Working ----</t>
  </si>
  <si>
    <t>Epoch =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</si>
  <si>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</si>
  <si>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</si>
  <si>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</si>
  <si>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</si>
  <si>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</si>
  <si>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</si>
  <si>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</si>
  <si>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</si>
  <si>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</si>
  <si>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</si>
  <si>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</si>
  <si>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</si>
  <si>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</si>
  <si>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</si>
  <si>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</si>
  <si>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</si>
  <si>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</si>
  <si>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</si>
  <si>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</si>
  <si>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</si>
  <si>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</si>
  <si>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</si>
  <si>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</si>
  <si>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</si>
  <si>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</si>
  <si>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</si>
  <si>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</si>
  <si>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GCVS</t>
  </si>
  <si>
    <t>S3</t>
  </si>
  <si>
    <t>S4</t>
  </si>
  <si>
    <t>S5</t>
  </si>
  <si>
    <t>S6</t>
  </si>
  <si>
    <t>Misc</t>
  </si>
  <si>
    <t>Lin Fit</t>
  </si>
  <si>
    <t>Q. Fit</t>
  </si>
  <si>
    <t>Date</t>
  </si>
  <si>
    <t>GCVS 4</t>
  </si>
  <si>
    <t>IBVS 5931</t>
  </si>
  <si>
    <t>I</t>
  </si>
  <si>
    <t>IBVS 5871</t>
  </si>
  <si>
    <t>IBVS 5920</t>
  </si>
  <si>
    <t>IBVS 6011</t>
  </si>
  <si>
    <t>IBVS 6042</t>
  </si>
  <si>
    <t>OEJV 0211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</si>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</sst>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7" formatCode="dd/mm/yyyy"/>
  </numFmts>
  <fonts count="10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6">
    <xf numFmtId="0" fontId="0" fillId="0" borderId="0">
      <alignment vertical="top"/>
    </xf>
    <xf numFmtId="3" fontId="9" fillId="0" borderId="0" applyFill="0" applyBorder="0" applyProtection="0">
      <alignment vertical="top"/>
    </xf>
    <xf numFmtId="164" fontId="9" fillId="0" borderId="0" applyFill="0" applyBorder="0" applyProtection="0">
      <alignment vertical="top"/>
    </xf>
    <xf numFmtId="0" fontId="9" fillId="0" borderId="0" applyFill="0" applyBorder="0" applyProtection="0">
      <alignment vertical="top"/>
    </xf>
    <xf numFmtId="2" fontId="9" fillId="0" borderId="0" applyFill="0" applyBorder="0" applyProtection="0">
      <alignment vertical="top"/>
    </xf>
    <xf numFmtId="0" fontId="9" fillId="0" borderId="0"/>
  </cellStyleXfs>
  <cellXfs count="31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7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5" applyFont="1" applyAlignment="1">
      <alignment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left" vertical="center"/>
    </xf>
  </cellXfs>
  <cellStyles count="6">
    <cellStyle name="Comma0" xfId="1"/>
    <cellStyle name="Currency0" xfId="2"/>
    <cellStyle name="Date" xfId="3"/>
    <cellStyle name="Fixed" xfId="4"/>
    <cellStyle name="Normal" xfId="0" builtinId="0"/>
    <cellStyle name="Normal_A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QW Per - O-C Diagr.</a:t>
            </a:r>
          </a:p>
        </c:rich>
      </c:tx>
      <c:layout>
        <c:manualLayout>
          <c:xMode val="edge"/>
          <c:yMode val="edge"/>
          <c:x val="0.3789007577618919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1555129750135"/>
          <c:y val="0.22822889753688513"/>
          <c:w val="0.81723684850138179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Active!$F$21:$F$27</c:f>
              <c:numCache>
                <c:formatCode>General</c:formatCode>
                <c:ptCount val="7"/>
                <c:pt idx="0">
                  <c:v>0</c:v>
                </c:pt>
                <c:pt idx="1">
                  <c:v>17046</c:v>
                </c:pt>
                <c:pt idx="2">
                  <c:v>19608</c:v>
                </c:pt>
                <c:pt idx="3">
                  <c:v>20044</c:v>
                </c:pt>
                <c:pt idx="4">
                  <c:v>20846</c:v>
                </c:pt>
                <c:pt idx="5">
                  <c:v>21305</c:v>
                </c:pt>
                <c:pt idx="6">
                  <c:v>23499</c:v>
                </c:pt>
              </c:numCache>
            </c:numRef>
          </c:xVal>
          <c:yVal>
            <c:numRef>
              <c:f>Active!$H$21:$H$27</c:f>
              <c:numCache>
                <c:formatCode>General</c:formatCode>
                <c:ptCount val="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F3-407B-ABC7-8F1DD10CC8B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Active!$F$21:$F$270</c:f>
              <c:numCache>
                <c:formatCode>General</c:formatCode>
                <c:ptCount val="250"/>
                <c:pt idx="0">
                  <c:v>0</c:v>
                </c:pt>
                <c:pt idx="1">
                  <c:v>17046</c:v>
                </c:pt>
                <c:pt idx="2">
                  <c:v>19608</c:v>
                </c:pt>
                <c:pt idx="3">
                  <c:v>20044</c:v>
                </c:pt>
                <c:pt idx="4">
                  <c:v>20846</c:v>
                </c:pt>
                <c:pt idx="5">
                  <c:v>21305</c:v>
                </c:pt>
                <c:pt idx="6">
                  <c:v>23499</c:v>
                </c:pt>
              </c:numCache>
            </c:numRef>
          </c:xVal>
          <c:yVal>
            <c:numRef>
              <c:f>Active!$I$21:$I$270</c:f>
              <c:numCache>
                <c:formatCode>General</c:formatCode>
                <c:ptCount val="250"/>
                <c:pt idx="1">
                  <c:v>2.7321000001393259E-2</c:v>
                </c:pt>
                <c:pt idx="2">
                  <c:v>1.7007999995257705E-2</c:v>
                </c:pt>
                <c:pt idx="3">
                  <c:v>1.6494000003149267E-2</c:v>
                </c:pt>
                <c:pt idx="4">
                  <c:v>1.2920999994094018E-2</c:v>
                </c:pt>
                <c:pt idx="5">
                  <c:v>7.7175000042188913E-3</c:v>
                </c:pt>
                <c:pt idx="6">
                  <c:v>-9.9134999909438193E-3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F3-407B-ABC7-8F1DD10CC8B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Active!$F$21:$F$27</c:f>
              <c:numCache>
                <c:formatCode>General</c:formatCode>
                <c:ptCount val="7"/>
                <c:pt idx="0">
                  <c:v>0</c:v>
                </c:pt>
                <c:pt idx="1">
                  <c:v>17046</c:v>
                </c:pt>
                <c:pt idx="2">
                  <c:v>19608</c:v>
                </c:pt>
                <c:pt idx="3">
                  <c:v>20044</c:v>
                </c:pt>
                <c:pt idx="4">
                  <c:v>20846</c:v>
                </c:pt>
                <c:pt idx="5">
                  <c:v>21305</c:v>
                </c:pt>
                <c:pt idx="6">
                  <c:v>23499</c:v>
                </c:pt>
              </c:numCache>
            </c:numRef>
          </c:xVal>
          <c:yVal>
            <c:numRef>
              <c:f>Active!$J$21:$J$27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F3-407B-ABC7-8F1DD10CC8B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Active!$F$21:$F$27</c:f>
              <c:numCache>
                <c:formatCode>General</c:formatCode>
                <c:ptCount val="7"/>
                <c:pt idx="0">
                  <c:v>0</c:v>
                </c:pt>
                <c:pt idx="1">
                  <c:v>17046</c:v>
                </c:pt>
                <c:pt idx="2">
                  <c:v>19608</c:v>
                </c:pt>
                <c:pt idx="3">
                  <c:v>20044</c:v>
                </c:pt>
                <c:pt idx="4">
                  <c:v>20846</c:v>
                </c:pt>
                <c:pt idx="5">
                  <c:v>21305</c:v>
                </c:pt>
                <c:pt idx="6">
                  <c:v>23499</c:v>
                </c:pt>
              </c:numCache>
            </c:numRef>
          </c:xVal>
          <c:yVal>
            <c:numRef>
              <c:f>Active!$K$21:$K$27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F3-407B-ABC7-8F1DD10CC8B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Active!$F$21:$F$27</c:f>
              <c:numCache>
                <c:formatCode>General</c:formatCode>
                <c:ptCount val="7"/>
                <c:pt idx="0">
                  <c:v>0</c:v>
                </c:pt>
                <c:pt idx="1">
                  <c:v>17046</c:v>
                </c:pt>
                <c:pt idx="2">
                  <c:v>19608</c:v>
                </c:pt>
                <c:pt idx="3">
                  <c:v>20044</c:v>
                </c:pt>
                <c:pt idx="4">
                  <c:v>20846</c:v>
                </c:pt>
                <c:pt idx="5">
                  <c:v>21305</c:v>
                </c:pt>
                <c:pt idx="6">
                  <c:v>23499</c:v>
                </c:pt>
              </c:numCache>
            </c:numRef>
          </c:xVal>
          <c:yVal>
            <c:numRef>
              <c:f>Active!$L$21:$L$27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F3-407B-ABC7-8F1DD10CC8B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Active!$F$21:$F$27</c:f>
              <c:numCache>
                <c:formatCode>General</c:formatCode>
                <c:ptCount val="7"/>
                <c:pt idx="0">
                  <c:v>0</c:v>
                </c:pt>
                <c:pt idx="1">
                  <c:v>17046</c:v>
                </c:pt>
                <c:pt idx="2">
                  <c:v>19608</c:v>
                </c:pt>
                <c:pt idx="3">
                  <c:v>20044</c:v>
                </c:pt>
                <c:pt idx="4">
                  <c:v>20846</c:v>
                </c:pt>
                <c:pt idx="5">
                  <c:v>21305</c:v>
                </c:pt>
                <c:pt idx="6">
                  <c:v>23499</c:v>
                </c:pt>
              </c:numCache>
            </c:numRef>
          </c:xVal>
          <c:yVal>
            <c:numRef>
              <c:f>Active!$M$21:$M$27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6F3-407B-ABC7-8F1DD10CC8B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Active!$F$21:$F$27</c:f>
              <c:numCache>
                <c:formatCode>General</c:formatCode>
                <c:ptCount val="7"/>
                <c:pt idx="0">
                  <c:v>0</c:v>
                </c:pt>
                <c:pt idx="1">
                  <c:v>17046</c:v>
                </c:pt>
                <c:pt idx="2">
                  <c:v>19608</c:v>
                </c:pt>
                <c:pt idx="3">
                  <c:v>20044</c:v>
                </c:pt>
                <c:pt idx="4">
                  <c:v>20846</c:v>
                </c:pt>
                <c:pt idx="5">
                  <c:v>21305</c:v>
                </c:pt>
                <c:pt idx="6">
                  <c:v>23499</c:v>
                </c:pt>
              </c:numCache>
            </c:numRef>
          </c:xVal>
          <c:yVal>
            <c:numRef>
              <c:f>Active!$N$21:$N$27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6F3-407B-ABC7-8F1DD10CC8B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Active!$F$21:$F$27</c:f>
              <c:numCache>
                <c:formatCode>General</c:formatCode>
                <c:ptCount val="7"/>
                <c:pt idx="0">
                  <c:v>0</c:v>
                </c:pt>
                <c:pt idx="1">
                  <c:v>17046</c:v>
                </c:pt>
                <c:pt idx="2">
                  <c:v>19608</c:v>
                </c:pt>
                <c:pt idx="3">
                  <c:v>20044</c:v>
                </c:pt>
                <c:pt idx="4">
                  <c:v>20846</c:v>
                </c:pt>
                <c:pt idx="5">
                  <c:v>21305</c:v>
                </c:pt>
                <c:pt idx="6">
                  <c:v>23499</c:v>
                </c:pt>
              </c:numCache>
            </c:numRef>
          </c:xVal>
          <c:yVal>
            <c:numRef>
              <c:f>Active!$O$21:$O$27</c:f>
              <c:numCache>
                <c:formatCode>General</c:formatCode>
                <c:ptCount val="7"/>
                <c:pt idx="0">
                  <c:v>0.12758864590184266</c:v>
                </c:pt>
                <c:pt idx="1">
                  <c:v>3.0900108777127483E-2</c:v>
                </c:pt>
                <c:pt idx="2">
                  <c:v>1.6367899923817597E-2</c:v>
                </c:pt>
                <c:pt idx="3">
                  <c:v>1.3894815200928015E-2</c:v>
                </c:pt>
                <c:pt idx="4">
                  <c:v>9.3457006418513067E-3</c:v>
                </c:pt>
                <c:pt idx="5">
                  <c:v>6.7421550276166309E-3</c:v>
                </c:pt>
                <c:pt idx="6">
                  <c:v>-5.7026795641717531E-3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6F3-407B-ABC7-8F1DD10CC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7304040"/>
        <c:axId val="1"/>
      </c:scatterChart>
      <c:valAx>
        <c:axId val="587304040"/>
        <c:scaling>
          <c:orientation val="minMax"/>
          <c:min val="1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8797915862303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73040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1591455971421"/>
          <c:y val="0.91591875339906836"/>
          <c:w val="0.65230358835160462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QW Per - O-C Diagr.</a:t>
            </a:r>
          </a:p>
        </c:rich>
      </c:tx>
      <c:layout>
        <c:manualLayout>
          <c:xMode val="edge"/>
          <c:yMode val="edge"/>
          <c:x val="0.3768775074286885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3683698860529"/>
          <c:y val="0.22754524283256169"/>
          <c:w val="0.81531651082211731"/>
          <c:h val="0.556887041669164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Active!$F$21:$F$200</c:f>
              <c:numCache>
                <c:formatCode>General</c:formatCode>
                <c:ptCount val="180"/>
                <c:pt idx="0">
                  <c:v>0</c:v>
                </c:pt>
                <c:pt idx="1">
                  <c:v>17046</c:v>
                </c:pt>
                <c:pt idx="2">
                  <c:v>19608</c:v>
                </c:pt>
                <c:pt idx="3">
                  <c:v>20044</c:v>
                </c:pt>
                <c:pt idx="4">
                  <c:v>20846</c:v>
                </c:pt>
                <c:pt idx="5">
                  <c:v>21305</c:v>
                </c:pt>
                <c:pt idx="6">
                  <c:v>23499</c:v>
                </c:pt>
              </c:numCache>
            </c:numRef>
          </c:xVal>
          <c:yVal>
            <c:numRef>
              <c:f>Active!$H$21:$H$200</c:f>
              <c:numCache>
                <c:formatCode>General</c:formatCode>
                <c:ptCount val="18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5D-48E4-8D69-6FE6CC572F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Active!$F$21:$F$270</c:f>
              <c:numCache>
                <c:formatCode>General</c:formatCode>
                <c:ptCount val="250"/>
                <c:pt idx="0">
                  <c:v>0</c:v>
                </c:pt>
                <c:pt idx="1">
                  <c:v>17046</c:v>
                </c:pt>
                <c:pt idx="2">
                  <c:v>19608</c:v>
                </c:pt>
                <c:pt idx="3">
                  <c:v>20044</c:v>
                </c:pt>
                <c:pt idx="4">
                  <c:v>20846</c:v>
                </c:pt>
                <c:pt idx="5">
                  <c:v>21305</c:v>
                </c:pt>
                <c:pt idx="6">
                  <c:v>23499</c:v>
                </c:pt>
              </c:numCache>
            </c:numRef>
          </c:xVal>
          <c:yVal>
            <c:numRef>
              <c:f>Active!$I$21:$I$270</c:f>
              <c:numCache>
                <c:formatCode>General</c:formatCode>
                <c:ptCount val="250"/>
                <c:pt idx="1">
                  <c:v>2.7321000001393259E-2</c:v>
                </c:pt>
                <c:pt idx="2">
                  <c:v>1.7007999995257705E-2</c:v>
                </c:pt>
                <c:pt idx="3">
                  <c:v>1.6494000003149267E-2</c:v>
                </c:pt>
                <c:pt idx="4">
                  <c:v>1.2920999994094018E-2</c:v>
                </c:pt>
                <c:pt idx="5">
                  <c:v>7.7175000042188913E-3</c:v>
                </c:pt>
                <c:pt idx="6">
                  <c:v>-9.9134999909438193E-3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5D-48E4-8D69-6FE6CC572FB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Active!$F$21:$F$27</c:f>
              <c:numCache>
                <c:formatCode>General</c:formatCode>
                <c:ptCount val="7"/>
                <c:pt idx="0">
                  <c:v>0</c:v>
                </c:pt>
                <c:pt idx="1">
                  <c:v>17046</c:v>
                </c:pt>
                <c:pt idx="2">
                  <c:v>19608</c:v>
                </c:pt>
                <c:pt idx="3">
                  <c:v>20044</c:v>
                </c:pt>
                <c:pt idx="4">
                  <c:v>20846</c:v>
                </c:pt>
                <c:pt idx="5">
                  <c:v>21305</c:v>
                </c:pt>
                <c:pt idx="6">
                  <c:v>23499</c:v>
                </c:pt>
              </c:numCache>
            </c:numRef>
          </c:xVal>
          <c:yVal>
            <c:numRef>
              <c:f>Active!$J$21:$J$27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5D-48E4-8D69-6FE6CC572FB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Active!$F$21:$F$27</c:f>
              <c:numCache>
                <c:formatCode>General</c:formatCode>
                <c:ptCount val="7"/>
                <c:pt idx="0">
                  <c:v>0</c:v>
                </c:pt>
                <c:pt idx="1">
                  <c:v>17046</c:v>
                </c:pt>
                <c:pt idx="2">
                  <c:v>19608</c:v>
                </c:pt>
                <c:pt idx="3">
                  <c:v>20044</c:v>
                </c:pt>
                <c:pt idx="4">
                  <c:v>20846</c:v>
                </c:pt>
                <c:pt idx="5">
                  <c:v>21305</c:v>
                </c:pt>
                <c:pt idx="6">
                  <c:v>23499</c:v>
                </c:pt>
              </c:numCache>
            </c:numRef>
          </c:xVal>
          <c:yVal>
            <c:numRef>
              <c:f>Active!$K$21:$K$27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5D-48E4-8D69-6FE6CC572FB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Active!$F$21:$F$27</c:f>
              <c:numCache>
                <c:formatCode>General</c:formatCode>
                <c:ptCount val="7"/>
                <c:pt idx="0">
                  <c:v>0</c:v>
                </c:pt>
                <c:pt idx="1">
                  <c:v>17046</c:v>
                </c:pt>
                <c:pt idx="2">
                  <c:v>19608</c:v>
                </c:pt>
                <c:pt idx="3">
                  <c:v>20044</c:v>
                </c:pt>
                <c:pt idx="4">
                  <c:v>20846</c:v>
                </c:pt>
                <c:pt idx="5">
                  <c:v>21305</c:v>
                </c:pt>
                <c:pt idx="6">
                  <c:v>23499</c:v>
                </c:pt>
              </c:numCache>
            </c:numRef>
          </c:xVal>
          <c:yVal>
            <c:numRef>
              <c:f>Active!$L$21:$L$27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5D-48E4-8D69-6FE6CC572F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Active!$F$21:$F$27</c:f>
              <c:numCache>
                <c:formatCode>General</c:formatCode>
                <c:ptCount val="7"/>
                <c:pt idx="0">
                  <c:v>0</c:v>
                </c:pt>
                <c:pt idx="1">
                  <c:v>17046</c:v>
                </c:pt>
                <c:pt idx="2">
                  <c:v>19608</c:v>
                </c:pt>
                <c:pt idx="3">
                  <c:v>20044</c:v>
                </c:pt>
                <c:pt idx="4">
                  <c:v>20846</c:v>
                </c:pt>
                <c:pt idx="5">
                  <c:v>21305</c:v>
                </c:pt>
                <c:pt idx="6">
                  <c:v>23499</c:v>
                </c:pt>
              </c:numCache>
            </c:numRef>
          </c:xVal>
          <c:yVal>
            <c:numRef>
              <c:f>Active!$M$21:$M$27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5D-48E4-8D69-6FE6CC572F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Active!$F$21:$F$27</c:f>
              <c:numCache>
                <c:formatCode>General</c:formatCode>
                <c:ptCount val="7"/>
                <c:pt idx="0">
                  <c:v>0</c:v>
                </c:pt>
                <c:pt idx="1">
                  <c:v>17046</c:v>
                </c:pt>
                <c:pt idx="2">
                  <c:v>19608</c:v>
                </c:pt>
                <c:pt idx="3">
                  <c:v>20044</c:v>
                </c:pt>
                <c:pt idx="4">
                  <c:v>20846</c:v>
                </c:pt>
                <c:pt idx="5">
                  <c:v>21305</c:v>
                </c:pt>
                <c:pt idx="6">
                  <c:v>23499</c:v>
                </c:pt>
              </c:numCache>
            </c:numRef>
          </c:xVal>
          <c:yVal>
            <c:numRef>
              <c:f>Active!$N$21:$N$27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5D-48E4-8D69-6FE6CC572F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Active!$F$21:$F$27</c:f>
              <c:numCache>
                <c:formatCode>General</c:formatCode>
                <c:ptCount val="7"/>
                <c:pt idx="0">
                  <c:v>0</c:v>
                </c:pt>
                <c:pt idx="1">
                  <c:v>17046</c:v>
                </c:pt>
                <c:pt idx="2">
                  <c:v>19608</c:v>
                </c:pt>
                <c:pt idx="3">
                  <c:v>20044</c:v>
                </c:pt>
                <c:pt idx="4">
                  <c:v>20846</c:v>
                </c:pt>
                <c:pt idx="5">
                  <c:v>21305</c:v>
                </c:pt>
                <c:pt idx="6">
                  <c:v>23499</c:v>
                </c:pt>
              </c:numCache>
            </c:numRef>
          </c:xVal>
          <c:yVal>
            <c:numRef>
              <c:f>Active!$O$21:$O$27</c:f>
              <c:numCache>
                <c:formatCode>General</c:formatCode>
                <c:ptCount val="7"/>
                <c:pt idx="0">
                  <c:v>0.12758864590184266</c:v>
                </c:pt>
                <c:pt idx="1">
                  <c:v>3.0900108777127483E-2</c:v>
                </c:pt>
                <c:pt idx="2">
                  <c:v>1.6367899923817597E-2</c:v>
                </c:pt>
                <c:pt idx="3">
                  <c:v>1.3894815200928015E-2</c:v>
                </c:pt>
                <c:pt idx="4">
                  <c:v>9.3457006418513067E-3</c:v>
                </c:pt>
                <c:pt idx="5">
                  <c:v>6.7421550276166309E-3</c:v>
                </c:pt>
                <c:pt idx="6">
                  <c:v>-5.7026795641717531E-3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5D-48E4-8D69-6FE6CC572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890840"/>
        <c:axId val="1"/>
      </c:scatterChart>
      <c:valAx>
        <c:axId val="778890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173047062811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61682933345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8908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21352848911904"/>
          <c:y val="0.91317491002247464"/>
          <c:w val="0.6591601049868766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16</xdr:col>
      <xdr:colOff>133350</xdr:colOff>
      <xdr:row>19</xdr:row>
      <xdr:rowOff>9525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AF9E6CF-5939-F299-EC21-FEED53D81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26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E425AC25-A491-A889-AF78-CE7248EAB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6.42578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9" ht="20.25" x14ac:dyDescent="0.3">
      <c r="A1" s="2" t="s">
        <v>0</v>
      </c>
      <c r="F1" s="1">
        <v>38642.591</v>
      </c>
      <c r="G1" s="1">
        <v>0.82568649999999999</v>
      </c>
      <c r="H1" s="1" t="s">
        <v>1</v>
      </c>
      <c r="I1" s="1" t="s">
        <v>2</v>
      </c>
    </row>
    <row r="2" spans="1:9" s="5" customFormat="1" ht="12.95" customHeight="1" x14ac:dyDescent="0.2">
      <c r="A2" s="5" t="s">
        <v>3</v>
      </c>
      <c r="B2" s="5" t="s">
        <v>1</v>
      </c>
      <c r="C2" s="6"/>
      <c r="D2" s="6"/>
      <c r="E2" s="5" t="s">
        <v>2</v>
      </c>
    </row>
    <row r="3" spans="1:9" s="5" customFormat="1" ht="12.95" customHeight="1" x14ac:dyDescent="0.2"/>
    <row r="4" spans="1:9" s="5" customFormat="1" ht="12.95" customHeight="1" x14ac:dyDescent="0.2">
      <c r="A4" s="7" t="s">
        <v>4</v>
      </c>
      <c r="C4" s="8">
        <v>38642.591</v>
      </c>
      <c r="D4" s="9">
        <v>0.82568649999999999</v>
      </c>
    </row>
    <row r="5" spans="1:9" s="5" customFormat="1" ht="12.95" customHeight="1" x14ac:dyDescent="0.2"/>
    <row r="6" spans="1:9" s="5" customFormat="1" ht="12.95" customHeight="1" x14ac:dyDescent="0.2">
      <c r="A6" s="7" t="s">
        <v>5</v>
      </c>
    </row>
    <row r="7" spans="1:9" s="5" customFormat="1" ht="12.95" customHeight="1" x14ac:dyDescent="0.2">
      <c r="A7" s="5" t="s">
        <v>6</v>
      </c>
      <c r="C7" s="5">
        <f>+C4</f>
        <v>38642.591</v>
      </c>
    </row>
    <row r="8" spans="1:9" s="5" customFormat="1" ht="12.95" customHeight="1" x14ac:dyDescent="0.2">
      <c r="A8" s="5" t="s">
        <v>7</v>
      </c>
      <c r="C8" s="5">
        <f>+D4</f>
        <v>0.82568649999999999</v>
      </c>
    </row>
    <row r="9" spans="1:9" s="5" customFormat="1" ht="12.95" customHeight="1" x14ac:dyDescent="0.2">
      <c r="A9" s="10" t="s">
        <v>8</v>
      </c>
      <c r="C9" s="11">
        <v>-9.5</v>
      </c>
      <c r="D9" s="5" t="s">
        <v>9</v>
      </c>
    </row>
    <row r="10" spans="1:9" s="5" customFormat="1" ht="12.95" customHeight="1" x14ac:dyDescent="0.2">
      <c r="C10" s="12" t="s">
        <v>10</v>
      </c>
      <c r="D10" s="12" t="s">
        <v>11</v>
      </c>
    </row>
    <row r="11" spans="1:9" s="5" customFormat="1" ht="12.95" customHeight="1" x14ac:dyDescent="0.2">
      <c r="A11" s="5" t="s">
        <v>12</v>
      </c>
      <c r="C11" s="13">
        <f ca="1">INTERCEPT(INDIRECT($G$11):G992,INDIRECT($F$11):F992)</f>
        <v>0.12758864590184266</v>
      </c>
      <c r="D11" s="6"/>
      <c r="F11" s="14" t="str">
        <f>"F"&amp;E19</f>
        <v>F22</v>
      </c>
      <c r="G11" s="13" t="str">
        <f>"G"&amp;E19</f>
        <v>G22</v>
      </c>
    </row>
    <row r="12" spans="1:9" s="5" customFormat="1" ht="12.95" customHeight="1" x14ac:dyDescent="0.2">
      <c r="A12" s="5" t="s">
        <v>13</v>
      </c>
      <c r="C12" s="13">
        <f ca="1">SLOPE(INDIRECT($G$11):G992,INDIRECT($F$11):F992)</f>
        <v>-5.6722126671779404E-6</v>
      </c>
      <c r="D12" s="6"/>
    </row>
    <row r="13" spans="1:9" s="5" customFormat="1" ht="12.95" customHeight="1" x14ac:dyDescent="0.2">
      <c r="A13" s="5" t="s">
        <v>14</v>
      </c>
      <c r="C13" s="6" t="s">
        <v>15</v>
      </c>
      <c r="D13" s="15" t="s">
        <v>16</v>
      </c>
      <c r="E13" s="11">
        <v>1</v>
      </c>
    </row>
    <row r="14" spans="1:9" s="5" customFormat="1" ht="12.95" customHeight="1" x14ac:dyDescent="0.2">
      <c r="D14" s="15" t="s">
        <v>17</v>
      </c>
      <c r="E14" s="13">
        <f ca="1">NOW()+15018.5+$C$9/24</f>
        <v>60372.761904513885</v>
      </c>
    </row>
    <row r="15" spans="1:9" s="5" customFormat="1" ht="12.95" customHeight="1" x14ac:dyDescent="0.2">
      <c r="A15" s="7" t="s">
        <v>18</v>
      </c>
      <c r="C15" s="16">
        <f ca="1">(C7+C11)+(C8+C12)*INT(MAX(F21:F3533))</f>
        <v>58045.392360820435</v>
      </c>
      <c r="D15" s="15" t="s">
        <v>19</v>
      </c>
      <c r="E15" s="13">
        <f ca="1">ROUND(2*(E14-$C$7)/$C$8,0)/2+E13</f>
        <v>26318.5</v>
      </c>
    </row>
    <row r="16" spans="1:9" s="5" customFormat="1" ht="12.95" customHeight="1" x14ac:dyDescent="0.2">
      <c r="A16" s="7" t="s">
        <v>20</v>
      </c>
      <c r="C16" s="16">
        <f ca="1">+C8+C12</f>
        <v>0.82568082778733276</v>
      </c>
      <c r="D16" s="15" t="s">
        <v>21</v>
      </c>
      <c r="E16" s="13">
        <f ca="1">ROUND(2*(E14-$C$15)/$C$16,0)/2+E13</f>
        <v>2819.5</v>
      </c>
    </row>
    <row r="17" spans="1:17" s="5" customFormat="1" ht="12.95" customHeight="1" x14ac:dyDescent="0.2">
      <c r="A17" s="15" t="s">
        <v>22</v>
      </c>
      <c r="C17" s="5">
        <f>COUNT(C21:C2191)</f>
        <v>7</v>
      </c>
      <c r="D17" s="15" t="s">
        <v>23</v>
      </c>
      <c r="E17" s="17">
        <f ca="1">+$C$15+$C$16*E16-15018.5-$C$9/24</f>
        <v>45355.295288100155</v>
      </c>
    </row>
    <row r="18" spans="1:17" s="5" customFormat="1" ht="12.95" customHeight="1" x14ac:dyDescent="0.2">
      <c r="A18" s="7" t="s">
        <v>24</v>
      </c>
      <c r="C18" s="18">
        <f ca="1">+C15</f>
        <v>58045.392360820435</v>
      </c>
      <c r="D18" s="19">
        <f ca="1">+C16</f>
        <v>0.82568082778733276</v>
      </c>
      <c r="E18" s="20" t="s">
        <v>25</v>
      </c>
    </row>
    <row r="19" spans="1:17" s="5" customFormat="1" ht="12.95" customHeight="1" x14ac:dyDescent="0.2">
      <c r="A19" s="15" t="s">
        <v>26</v>
      </c>
      <c r="E19" s="21">
        <v>22</v>
      </c>
    </row>
    <row r="20" spans="1:17" s="5" customFormat="1" ht="12.95" customHeight="1" x14ac:dyDescent="0.2">
      <c r="A20" s="12" t="s">
        <v>27</v>
      </c>
      <c r="B20" s="12" t="s">
        <v>28</v>
      </c>
      <c r="C20" s="12" t="s">
        <v>29</v>
      </c>
      <c r="D20" s="12" t="s">
        <v>30</v>
      </c>
      <c r="E20" s="12" t="s">
        <v>31</v>
      </c>
      <c r="F20" s="12" t="s">
        <v>32</v>
      </c>
      <c r="G20" s="12" t="s">
        <v>33</v>
      </c>
      <c r="H20" s="22" t="s">
        <v>34</v>
      </c>
      <c r="I20" s="22" t="s">
        <v>51</v>
      </c>
      <c r="J20" s="22" t="s">
        <v>35</v>
      </c>
      <c r="K20" s="22" t="s">
        <v>36</v>
      </c>
      <c r="L20" s="22" t="s">
        <v>37</v>
      </c>
      <c r="M20" s="22" t="s">
        <v>38</v>
      </c>
      <c r="N20" s="22" t="s">
        <v>39</v>
      </c>
      <c r="O20" s="22" t="s">
        <v>40</v>
      </c>
      <c r="P20" s="22" t="s">
        <v>41</v>
      </c>
      <c r="Q20" s="12" t="s">
        <v>42</v>
      </c>
    </row>
    <row r="21" spans="1:17" s="5" customFormat="1" ht="12.95" customHeight="1" x14ac:dyDescent="0.2">
      <c r="A21" s="5" t="s">
        <v>43</v>
      </c>
      <c r="C21" s="23">
        <v>38642.591</v>
      </c>
      <c r="D21" s="23" t="s">
        <v>15</v>
      </c>
      <c r="E21" s="5">
        <f t="shared" ref="E21:E26" si="0">+(C21-C$7)/C$8</f>
        <v>0</v>
      </c>
      <c r="F21" s="5">
        <f t="shared" ref="F21:F27" si="1">ROUND(2*E21,0)/2</f>
        <v>0</v>
      </c>
      <c r="G21" s="5">
        <f t="shared" ref="G21:G26" si="2">+C21-(C$7+F21*C$8)</f>
        <v>0</v>
      </c>
      <c r="H21" s="5">
        <f>+G21</f>
        <v>0</v>
      </c>
      <c r="O21" s="5">
        <f t="shared" ref="O21:O26" ca="1" si="3">+C$11+C$12*$F21</f>
        <v>0.12758864590184266</v>
      </c>
      <c r="Q21" s="24">
        <f t="shared" ref="Q21:Q26" si="4">+C21-15018.5</f>
        <v>23624.091</v>
      </c>
    </row>
    <row r="22" spans="1:17" s="5" customFormat="1" ht="12.95" customHeight="1" x14ac:dyDescent="0.2">
      <c r="A22" s="3" t="s">
        <v>44</v>
      </c>
      <c r="B22" s="4" t="s">
        <v>45</v>
      </c>
      <c r="C22" s="3">
        <v>52717.270400000001</v>
      </c>
      <c r="D22" s="3">
        <v>2.2000000000000001E-3</v>
      </c>
      <c r="E22" s="5">
        <f t="shared" si="0"/>
        <v>17046.033088829721</v>
      </c>
      <c r="F22" s="5">
        <f t="shared" si="1"/>
        <v>17046</v>
      </c>
      <c r="G22" s="5">
        <f t="shared" si="2"/>
        <v>2.7321000001393259E-2</v>
      </c>
      <c r="I22" s="5">
        <f t="shared" ref="I22:I27" si="5">+G22</f>
        <v>2.7321000001393259E-2</v>
      </c>
      <c r="O22" s="5">
        <f t="shared" ca="1" si="3"/>
        <v>3.0900108777127483E-2</v>
      </c>
      <c r="Q22" s="24">
        <f t="shared" si="4"/>
        <v>37698.770400000001</v>
      </c>
    </row>
    <row r="23" spans="1:17" s="5" customFormat="1" ht="12.95" customHeight="1" x14ac:dyDescent="0.2">
      <c r="A23" s="3" t="s">
        <v>46</v>
      </c>
      <c r="B23" s="4" t="s">
        <v>45</v>
      </c>
      <c r="C23" s="3">
        <v>54832.668899999997</v>
      </c>
      <c r="D23" s="3">
        <v>2.0000000000000001E-4</v>
      </c>
      <c r="E23" s="5">
        <f t="shared" si="0"/>
        <v>19608.020598617026</v>
      </c>
      <c r="F23" s="5">
        <f t="shared" si="1"/>
        <v>19608</v>
      </c>
      <c r="G23" s="5">
        <f t="shared" si="2"/>
        <v>1.7007999995257705E-2</v>
      </c>
      <c r="I23" s="5">
        <f t="shared" si="5"/>
        <v>1.7007999995257705E-2</v>
      </c>
      <c r="O23" s="5">
        <f t="shared" ca="1" si="3"/>
        <v>1.6367899923817597E-2</v>
      </c>
      <c r="Q23" s="24">
        <f t="shared" si="4"/>
        <v>39814.168899999997</v>
      </c>
    </row>
    <row r="24" spans="1:17" s="5" customFormat="1" ht="12.95" customHeight="1" x14ac:dyDescent="0.2">
      <c r="A24" s="3" t="s">
        <v>47</v>
      </c>
      <c r="B24" s="4" t="s">
        <v>45</v>
      </c>
      <c r="C24" s="3">
        <v>55192.667699999998</v>
      </c>
      <c r="D24" s="3">
        <v>5.9999999999999995E-4</v>
      </c>
      <c r="E24" s="5">
        <f t="shared" si="0"/>
        <v>20044.01997610473</v>
      </c>
      <c r="F24" s="5">
        <f t="shared" si="1"/>
        <v>20044</v>
      </c>
      <c r="G24" s="5">
        <f t="shared" si="2"/>
        <v>1.6494000003149267E-2</v>
      </c>
      <c r="I24" s="5">
        <f t="shared" si="5"/>
        <v>1.6494000003149267E-2</v>
      </c>
      <c r="O24" s="5">
        <f t="shared" ca="1" si="3"/>
        <v>1.3894815200928015E-2</v>
      </c>
      <c r="Q24" s="24">
        <f t="shared" si="4"/>
        <v>40174.167699999998</v>
      </c>
    </row>
    <row r="25" spans="1:17" s="5" customFormat="1" ht="12.95" customHeight="1" x14ac:dyDescent="0.2">
      <c r="A25" s="3" t="s">
        <v>48</v>
      </c>
      <c r="B25" s="4" t="s">
        <v>45</v>
      </c>
      <c r="C25" s="3">
        <v>55854.864699999998</v>
      </c>
      <c r="D25" s="3">
        <v>2.9999999999999997E-4</v>
      </c>
      <c r="E25" s="5">
        <f t="shared" si="0"/>
        <v>20846.015648796485</v>
      </c>
      <c r="F25" s="5">
        <f t="shared" si="1"/>
        <v>20846</v>
      </c>
      <c r="G25" s="5">
        <f t="shared" si="2"/>
        <v>1.2920999994094018E-2</v>
      </c>
      <c r="I25" s="5">
        <f t="shared" si="5"/>
        <v>1.2920999994094018E-2</v>
      </c>
      <c r="O25" s="5">
        <f t="shared" ca="1" si="3"/>
        <v>9.3457006418513067E-3</v>
      </c>
      <c r="Q25" s="24">
        <f t="shared" si="4"/>
        <v>40836.364699999998</v>
      </c>
    </row>
    <row r="26" spans="1:17" s="5" customFormat="1" ht="12.95" customHeight="1" x14ac:dyDescent="0.2">
      <c r="A26" s="25" t="s">
        <v>49</v>
      </c>
      <c r="B26" s="26" t="s">
        <v>45</v>
      </c>
      <c r="C26" s="27">
        <v>56233.849600000001</v>
      </c>
      <c r="D26" s="27">
        <v>5.0000000000000001E-4</v>
      </c>
      <c r="E26" s="5">
        <f t="shared" si="0"/>
        <v>21305.009346767813</v>
      </c>
      <c r="F26" s="5">
        <f t="shared" si="1"/>
        <v>21305</v>
      </c>
      <c r="G26" s="5">
        <f t="shared" si="2"/>
        <v>7.7175000042188913E-3</v>
      </c>
      <c r="I26" s="5">
        <f t="shared" si="5"/>
        <v>7.7175000042188913E-3</v>
      </c>
      <c r="O26" s="5">
        <f t="shared" ca="1" si="3"/>
        <v>6.7421550276166309E-3</v>
      </c>
      <c r="Q26" s="24">
        <f t="shared" si="4"/>
        <v>41215.349600000001</v>
      </c>
    </row>
    <row r="27" spans="1:17" s="5" customFormat="1" ht="12.95" customHeight="1" x14ac:dyDescent="0.2">
      <c r="A27" s="28" t="s">
        <v>50</v>
      </c>
      <c r="B27" s="29" t="s">
        <v>45</v>
      </c>
      <c r="C27" s="30">
        <v>58045.388150000013</v>
      </c>
      <c r="D27" s="30">
        <v>1E-4</v>
      </c>
      <c r="E27" s="5">
        <f>+(C27-C$7)/C$8</f>
        <v>23498.987993627139</v>
      </c>
      <c r="F27" s="5">
        <f t="shared" si="1"/>
        <v>23499</v>
      </c>
      <c r="G27" s="5">
        <f>+C27-(C$7+F27*C$8)</f>
        <v>-9.9134999909438193E-3</v>
      </c>
      <c r="I27" s="5">
        <f t="shared" si="5"/>
        <v>-9.9134999909438193E-3</v>
      </c>
      <c r="O27" s="5">
        <f ca="1">+C$11+C$12*$F27</f>
        <v>-5.7026795641717531E-3</v>
      </c>
      <c r="Q27" s="24">
        <f>+C27-15018.5</f>
        <v>43026.888150000013</v>
      </c>
    </row>
    <row r="28" spans="1:17" s="5" customFormat="1" ht="12.95" customHeight="1" x14ac:dyDescent="0.2"/>
    <row r="29" spans="1:17" s="5" customFormat="1" ht="12.95" customHeight="1" x14ac:dyDescent="0.2"/>
    <row r="30" spans="1:17" s="5" customFormat="1" ht="12.95" customHeight="1" x14ac:dyDescent="0.2"/>
    <row r="31" spans="1:17" s="5" customFormat="1" ht="12.95" customHeight="1" x14ac:dyDescent="0.2"/>
    <row r="32" spans="1:17" s="5" customFormat="1" ht="12.95" customHeight="1" x14ac:dyDescent="0.2"/>
    <row r="33" s="5" customFormat="1" ht="12.95" customHeight="1" x14ac:dyDescent="0.2"/>
    <row r="34" s="5" customFormat="1" ht="12.95" customHeight="1" x14ac:dyDescent="0.2"/>
    <row r="35" s="5" customFormat="1" ht="12.95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2024-03-03T05:17:08Z</dcterms:created>
  <dcterms:modified xsi:type="dcterms:W3CDTF">2024-03-03T05:17:08Z</dcterms:modified>
</cp:coreProperties>
</file>