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AEBD9E6-83F5-4677-A67E-7C9EB568E8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Graphs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246" i="1" l="1"/>
  <c r="F246" i="1" s="1"/>
  <c r="G246" i="1" s="1"/>
  <c r="J246" i="1" s="1"/>
  <c r="Q246" i="1"/>
  <c r="C7" i="1"/>
  <c r="C8" i="1"/>
  <c r="F11" i="1"/>
  <c r="G11" i="1"/>
  <c r="E14" i="1"/>
  <c r="E15" i="1" s="1"/>
  <c r="C17" i="1"/>
  <c r="E21" i="1"/>
  <c r="F21" i="1"/>
  <c r="G21" i="1"/>
  <c r="I21" i="1"/>
  <c r="E22" i="1"/>
  <c r="F22" i="1"/>
  <c r="G22" i="1"/>
  <c r="I22" i="1"/>
  <c r="E23" i="1"/>
  <c r="F23" i="1"/>
  <c r="G23" i="1"/>
  <c r="I23" i="1"/>
  <c r="Q23" i="1"/>
  <c r="E24" i="1"/>
  <c r="F24" i="1"/>
  <c r="G24" i="1"/>
  <c r="I24" i="1"/>
  <c r="Q24" i="1"/>
  <c r="E25" i="1"/>
  <c r="F25" i="1"/>
  <c r="G25" i="1"/>
  <c r="I25" i="1"/>
  <c r="Q25" i="1"/>
  <c r="E26" i="1"/>
  <c r="F26" i="1"/>
  <c r="G26" i="1"/>
  <c r="I26" i="1"/>
  <c r="Q26" i="1"/>
  <c r="E27" i="1"/>
  <c r="F27" i="1"/>
  <c r="G27" i="1"/>
  <c r="I27" i="1"/>
  <c r="Q27" i="1"/>
  <c r="E28" i="1"/>
  <c r="F28" i="1"/>
  <c r="G28" i="1"/>
  <c r="I28" i="1"/>
  <c r="Q28" i="1"/>
  <c r="E29" i="1"/>
  <c r="F29" i="1"/>
  <c r="G29" i="1"/>
  <c r="I29" i="1"/>
  <c r="Q29" i="1"/>
  <c r="E30" i="1"/>
  <c r="F30" i="1"/>
  <c r="G30" i="1"/>
  <c r="I30" i="1"/>
  <c r="Q30" i="1"/>
  <c r="E31" i="1"/>
  <c r="F31" i="1"/>
  <c r="G31" i="1"/>
  <c r="I31" i="1"/>
  <c r="Q31" i="1"/>
  <c r="E32" i="1"/>
  <c r="F32" i="1"/>
  <c r="G32" i="1"/>
  <c r="I32" i="1"/>
  <c r="Q32" i="1"/>
  <c r="E33" i="1"/>
  <c r="F33" i="1"/>
  <c r="G33" i="1"/>
  <c r="I33" i="1"/>
  <c r="Q33" i="1"/>
  <c r="E34" i="1"/>
  <c r="F34" i="1"/>
  <c r="G34" i="1"/>
  <c r="I34" i="1"/>
  <c r="Q34" i="1"/>
  <c r="E35" i="1"/>
  <c r="F35" i="1"/>
  <c r="G35" i="1"/>
  <c r="I35" i="1"/>
  <c r="Q35" i="1"/>
  <c r="E36" i="1"/>
  <c r="F36" i="1"/>
  <c r="G36" i="1"/>
  <c r="I36" i="1"/>
  <c r="Q36" i="1"/>
  <c r="E37" i="1"/>
  <c r="F37" i="1"/>
  <c r="G37" i="1"/>
  <c r="I37" i="1"/>
  <c r="Q37" i="1"/>
  <c r="E38" i="1"/>
  <c r="F38" i="1"/>
  <c r="G38" i="1"/>
  <c r="I38" i="1"/>
  <c r="Q38" i="1"/>
  <c r="E39" i="1"/>
  <c r="F39" i="1"/>
  <c r="G39" i="1"/>
  <c r="I39" i="1"/>
  <c r="Q39" i="1"/>
  <c r="E40" i="1"/>
  <c r="F40" i="1"/>
  <c r="G40" i="1"/>
  <c r="I40" i="1"/>
  <c r="Q40" i="1"/>
  <c r="E41" i="1"/>
  <c r="F41" i="1"/>
  <c r="G41" i="1"/>
  <c r="I41" i="1"/>
  <c r="Q41" i="1"/>
  <c r="E42" i="1"/>
  <c r="F42" i="1"/>
  <c r="G42" i="1"/>
  <c r="I42" i="1"/>
  <c r="Q42" i="1"/>
  <c r="E43" i="1"/>
  <c r="F43" i="1"/>
  <c r="G43" i="1"/>
  <c r="I43" i="1"/>
  <c r="Q43" i="1"/>
  <c r="E44" i="1"/>
  <c r="F44" i="1"/>
  <c r="G44" i="1"/>
  <c r="I44" i="1"/>
  <c r="Q44" i="1"/>
  <c r="E45" i="1"/>
  <c r="F45" i="1"/>
  <c r="G45" i="1"/>
  <c r="I45" i="1"/>
  <c r="Q45" i="1"/>
  <c r="E46" i="1"/>
  <c r="F46" i="1"/>
  <c r="G46" i="1"/>
  <c r="I46" i="1"/>
  <c r="Q46" i="1"/>
  <c r="E47" i="1"/>
  <c r="F47" i="1"/>
  <c r="G47" i="1"/>
  <c r="I47" i="1"/>
  <c r="Q47" i="1"/>
  <c r="E48" i="1"/>
  <c r="F48" i="1"/>
  <c r="G48" i="1"/>
  <c r="I48" i="1"/>
  <c r="Q48" i="1"/>
  <c r="E49" i="1"/>
  <c r="F49" i="1"/>
  <c r="G49" i="1"/>
  <c r="I49" i="1"/>
  <c r="Q49" i="1"/>
  <c r="E50" i="1"/>
  <c r="F50" i="1"/>
  <c r="G50" i="1"/>
  <c r="I50" i="1"/>
  <c r="Q50" i="1"/>
  <c r="E51" i="1"/>
  <c r="F51" i="1"/>
  <c r="G51" i="1"/>
  <c r="I51" i="1"/>
  <c r="Q51" i="1"/>
  <c r="E52" i="1"/>
  <c r="F52" i="1"/>
  <c r="G52" i="1"/>
  <c r="I52" i="1"/>
  <c r="Q52" i="1"/>
  <c r="E53" i="1"/>
  <c r="F53" i="1"/>
  <c r="G53" i="1"/>
  <c r="I53" i="1"/>
  <c r="Q53" i="1"/>
  <c r="E54" i="1"/>
  <c r="F54" i="1"/>
  <c r="G54" i="1"/>
  <c r="I54" i="1"/>
  <c r="Q54" i="1"/>
  <c r="E55" i="1"/>
  <c r="F55" i="1"/>
  <c r="G55" i="1"/>
  <c r="I55" i="1"/>
  <c r="Q55" i="1"/>
  <c r="E56" i="1"/>
  <c r="F56" i="1"/>
  <c r="G56" i="1"/>
  <c r="I56" i="1"/>
  <c r="Q56" i="1"/>
  <c r="E57" i="1"/>
  <c r="F57" i="1"/>
  <c r="G57" i="1"/>
  <c r="I57" i="1"/>
  <c r="Q57" i="1"/>
  <c r="E58" i="1"/>
  <c r="F58" i="1"/>
  <c r="G58" i="1"/>
  <c r="I58" i="1"/>
  <c r="Q58" i="1"/>
  <c r="E59" i="1"/>
  <c r="F59" i="1"/>
  <c r="G59" i="1"/>
  <c r="I59" i="1"/>
  <c r="Q59" i="1"/>
  <c r="E60" i="1"/>
  <c r="F60" i="1"/>
  <c r="G60" i="1"/>
  <c r="I60" i="1"/>
  <c r="Q60" i="1"/>
  <c r="E61" i="1"/>
  <c r="F61" i="1"/>
  <c r="G61" i="1"/>
  <c r="I61" i="1"/>
  <c r="Q61" i="1"/>
  <c r="E62" i="1"/>
  <c r="F62" i="1"/>
  <c r="G62" i="1"/>
  <c r="I62" i="1"/>
  <c r="Q62" i="1"/>
  <c r="E63" i="1"/>
  <c r="F63" i="1"/>
  <c r="G63" i="1"/>
  <c r="I63" i="1"/>
  <c r="Q63" i="1"/>
  <c r="E64" i="1"/>
  <c r="F64" i="1"/>
  <c r="G64" i="1"/>
  <c r="I64" i="1"/>
  <c r="Q64" i="1"/>
  <c r="E65" i="1"/>
  <c r="F65" i="1"/>
  <c r="G65" i="1"/>
  <c r="I65" i="1"/>
  <c r="Q65" i="1"/>
  <c r="E66" i="1"/>
  <c r="F66" i="1"/>
  <c r="G66" i="1"/>
  <c r="I66" i="1"/>
  <c r="Q66" i="1"/>
  <c r="E67" i="1"/>
  <c r="F67" i="1"/>
  <c r="G67" i="1"/>
  <c r="I67" i="1"/>
  <c r="Q67" i="1"/>
  <c r="E68" i="1"/>
  <c r="F68" i="1"/>
  <c r="G68" i="1"/>
  <c r="I68" i="1"/>
  <c r="Q68" i="1"/>
  <c r="E69" i="1"/>
  <c r="F69" i="1"/>
  <c r="G69" i="1"/>
  <c r="I69" i="1"/>
  <c r="Q69" i="1"/>
  <c r="E70" i="1"/>
  <c r="F70" i="1"/>
  <c r="G70" i="1"/>
  <c r="I70" i="1"/>
  <c r="Q70" i="1"/>
  <c r="E71" i="1"/>
  <c r="F71" i="1"/>
  <c r="G71" i="1"/>
  <c r="I71" i="1"/>
  <c r="Q71" i="1"/>
  <c r="E72" i="1"/>
  <c r="F72" i="1"/>
  <c r="G72" i="1"/>
  <c r="I72" i="1"/>
  <c r="Q72" i="1"/>
  <c r="E73" i="1"/>
  <c r="F73" i="1"/>
  <c r="G73" i="1"/>
  <c r="I73" i="1"/>
  <c r="Q73" i="1"/>
  <c r="E74" i="1"/>
  <c r="F74" i="1"/>
  <c r="G74" i="1"/>
  <c r="I74" i="1"/>
  <c r="Q74" i="1"/>
  <c r="E75" i="1"/>
  <c r="F75" i="1"/>
  <c r="G75" i="1"/>
  <c r="I75" i="1"/>
  <c r="Q75" i="1"/>
  <c r="E76" i="1"/>
  <c r="F76" i="1"/>
  <c r="G76" i="1"/>
  <c r="I76" i="1"/>
  <c r="Q76" i="1"/>
  <c r="E77" i="1"/>
  <c r="F77" i="1"/>
  <c r="G77" i="1"/>
  <c r="I77" i="1"/>
  <c r="Q77" i="1"/>
  <c r="E78" i="1"/>
  <c r="F78" i="1"/>
  <c r="G78" i="1"/>
  <c r="I78" i="1"/>
  <c r="Q78" i="1"/>
  <c r="E79" i="1"/>
  <c r="F79" i="1"/>
  <c r="G79" i="1"/>
  <c r="I79" i="1"/>
  <c r="Q79" i="1"/>
  <c r="E80" i="1"/>
  <c r="F80" i="1"/>
  <c r="G80" i="1"/>
  <c r="I80" i="1"/>
  <c r="Q80" i="1"/>
  <c r="E81" i="1"/>
  <c r="F81" i="1"/>
  <c r="G81" i="1"/>
  <c r="I81" i="1"/>
  <c r="Q81" i="1"/>
  <c r="E82" i="1"/>
  <c r="F82" i="1"/>
  <c r="G82" i="1"/>
  <c r="I82" i="1"/>
  <c r="Q82" i="1"/>
  <c r="E83" i="1"/>
  <c r="F83" i="1"/>
  <c r="G83" i="1"/>
  <c r="I83" i="1"/>
  <c r="Q83" i="1"/>
  <c r="E84" i="1"/>
  <c r="F84" i="1"/>
  <c r="G84" i="1"/>
  <c r="I84" i="1"/>
  <c r="Q84" i="1"/>
  <c r="E85" i="1"/>
  <c r="F85" i="1"/>
  <c r="G85" i="1"/>
  <c r="I85" i="1"/>
  <c r="Q85" i="1"/>
  <c r="E86" i="1"/>
  <c r="F86" i="1"/>
  <c r="G86" i="1"/>
  <c r="I86" i="1"/>
  <c r="Q86" i="1"/>
  <c r="E87" i="1"/>
  <c r="F87" i="1"/>
  <c r="G87" i="1"/>
  <c r="I87" i="1"/>
  <c r="Q87" i="1"/>
  <c r="E88" i="1"/>
  <c r="F88" i="1"/>
  <c r="G88" i="1"/>
  <c r="I88" i="1"/>
  <c r="Q88" i="1"/>
  <c r="E89" i="1"/>
  <c r="F89" i="1"/>
  <c r="G89" i="1"/>
  <c r="I89" i="1"/>
  <c r="Q89" i="1"/>
  <c r="E90" i="1"/>
  <c r="F90" i="1"/>
  <c r="G90" i="1"/>
  <c r="I90" i="1"/>
  <c r="Q90" i="1"/>
  <c r="E91" i="1"/>
  <c r="F91" i="1"/>
  <c r="G91" i="1"/>
  <c r="I91" i="1"/>
  <c r="Q91" i="1"/>
  <c r="E92" i="1"/>
  <c r="F92" i="1"/>
  <c r="G92" i="1"/>
  <c r="I92" i="1"/>
  <c r="Q92" i="1"/>
  <c r="E93" i="1"/>
  <c r="F93" i="1"/>
  <c r="G93" i="1"/>
  <c r="I93" i="1"/>
  <c r="Q93" i="1"/>
  <c r="E94" i="1"/>
  <c r="F94" i="1"/>
  <c r="G94" i="1"/>
  <c r="I94" i="1"/>
  <c r="Q94" i="1"/>
  <c r="E95" i="1"/>
  <c r="F95" i="1"/>
  <c r="G95" i="1"/>
  <c r="I95" i="1"/>
  <c r="Q95" i="1"/>
  <c r="E96" i="1"/>
  <c r="F96" i="1"/>
  <c r="G96" i="1"/>
  <c r="I96" i="1"/>
  <c r="Q96" i="1"/>
  <c r="E97" i="1"/>
  <c r="F97" i="1"/>
  <c r="G97" i="1"/>
  <c r="I97" i="1"/>
  <c r="Q97" i="1"/>
  <c r="E98" i="1"/>
  <c r="F98" i="1"/>
  <c r="G98" i="1"/>
  <c r="I98" i="1"/>
  <c r="Q98" i="1"/>
  <c r="E99" i="1"/>
  <c r="F99" i="1"/>
  <c r="G99" i="1"/>
  <c r="I99" i="1"/>
  <c r="Q99" i="1"/>
  <c r="E100" i="1"/>
  <c r="F100" i="1"/>
  <c r="G100" i="1"/>
  <c r="I100" i="1"/>
  <c r="Q100" i="1"/>
  <c r="E101" i="1"/>
  <c r="F101" i="1"/>
  <c r="G101" i="1"/>
  <c r="I101" i="1"/>
  <c r="Q101" i="1"/>
  <c r="E102" i="1"/>
  <c r="F102" i="1"/>
  <c r="G102" i="1"/>
  <c r="I102" i="1"/>
  <c r="Q102" i="1"/>
  <c r="E103" i="1"/>
  <c r="F103" i="1"/>
  <c r="G103" i="1"/>
  <c r="I103" i="1"/>
  <c r="Q103" i="1"/>
  <c r="E104" i="1"/>
  <c r="F104" i="1"/>
  <c r="G104" i="1"/>
  <c r="I104" i="1"/>
  <c r="Q104" i="1"/>
  <c r="E105" i="1"/>
  <c r="F105" i="1"/>
  <c r="G105" i="1"/>
  <c r="I105" i="1"/>
  <c r="Q105" i="1"/>
  <c r="E106" i="1"/>
  <c r="F106" i="1"/>
  <c r="G106" i="1"/>
  <c r="I106" i="1"/>
  <c r="Q106" i="1"/>
  <c r="E107" i="1"/>
  <c r="F107" i="1"/>
  <c r="G107" i="1"/>
  <c r="I107" i="1"/>
  <c r="Q107" i="1"/>
  <c r="E108" i="1"/>
  <c r="F108" i="1"/>
  <c r="G108" i="1"/>
  <c r="I108" i="1"/>
  <c r="Q108" i="1"/>
  <c r="E109" i="1"/>
  <c r="F109" i="1"/>
  <c r="G109" i="1"/>
  <c r="I109" i="1"/>
  <c r="Q109" i="1"/>
  <c r="E110" i="1"/>
  <c r="F110" i="1"/>
  <c r="G110" i="1"/>
  <c r="I110" i="1"/>
  <c r="Q110" i="1"/>
  <c r="E111" i="1"/>
  <c r="F111" i="1"/>
  <c r="G111" i="1"/>
  <c r="I111" i="1"/>
  <c r="Q111" i="1"/>
  <c r="E112" i="1"/>
  <c r="F112" i="1"/>
  <c r="G112" i="1"/>
  <c r="I112" i="1"/>
  <c r="Q112" i="1"/>
  <c r="E113" i="1"/>
  <c r="F113" i="1"/>
  <c r="G113" i="1"/>
  <c r="I113" i="1"/>
  <c r="Q113" i="1"/>
  <c r="E114" i="1"/>
  <c r="F114" i="1"/>
  <c r="G114" i="1"/>
  <c r="I114" i="1"/>
  <c r="Q114" i="1"/>
  <c r="E115" i="1"/>
  <c r="F115" i="1"/>
  <c r="G115" i="1"/>
  <c r="I115" i="1"/>
  <c r="Q115" i="1"/>
  <c r="E116" i="1"/>
  <c r="F116" i="1"/>
  <c r="G116" i="1"/>
  <c r="I116" i="1"/>
  <c r="Q116" i="1"/>
  <c r="E117" i="1"/>
  <c r="F117" i="1"/>
  <c r="G117" i="1"/>
  <c r="I117" i="1"/>
  <c r="Q117" i="1"/>
  <c r="E118" i="1"/>
  <c r="F118" i="1"/>
  <c r="G118" i="1"/>
  <c r="I118" i="1"/>
  <c r="Q118" i="1"/>
  <c r="E119" i="1"/>
  <c r="F119" i="1"/>
  <c r="G119" i="1"/>
  <c r="I119" i="1"/>
  <c r="Q119" i="1"/>
  <c r="E120" i="1"/>
  <c r="F120" i="1"/>
  <c r="G120" i="1"/>
  <c r="I120" i="1"/>
  <c r="Q120" i="1"/>
  <c r="E121" i="1"/>
  <c r="F121" i="1"/>
  <c r="G121" i="1"/>
  <c r="I121" i="1"/>
  <c r="Q121" i="1"/>
  <c r="E122" i="1"/>
  <c r="F122" i="1"/>
  <c r="G122" i="1"/>
  <c r="I122" i="1"/>
  <c r="Q122" i="1"/>
  <c r="E123" i="1"/>
  <c r="F123" i="1"/>
  <c r="G123" i="1"/>
  <c r="I123" i="1"/>
  <c r="Q123" i="1"/>
  <c r="E124" i="1"/>
  <c r="F124" i="1"/>
  <c r="G124" i="1"/>
  <c r="I124" i="1"/>
  <c r="Q124" i="1"/>
  <c r="E125" i="1"/>
  <c r="F125" i="1"/>
  <c r="G125" i="1"/>
  <c r="I125" i="1"/>
  <c r="Q125" i="1"/>
  <c r="E126" i="1"/>
  <c r="F126" i="1"/>
  <c r="G126" i="1"/>
  <c r="I126" i="1"/>
  <c r="Q126" i="1"/>
  <c r="E127" i="1"/>
  <c r="F127" i="1"/>
  <c r="G127" i="1"/>
  <c r="I127" i="1"/>
  <c r="Q127" i="1"/>
  <c r="E128" i="1"/>
  <c r="F128" i="1"/>
  <c r="G128" i="1"/>
  <c r="I128" i="1"/>
  <c r="Q128" i="1"/>
  <c r="E129" i="1"/>
  <c r="F129" i="1"/>
  <c r="G129" i="1"/>
  <c r="I129" i="1"/>
  <c r="Q129" i="1"/>
  <c r="E130" i="1"/>
  <c r="F130" i="1"/>
  <c r="G130" i="1"/>
  <c r="I130" i="1"/>
  <c r="Q130" i="1"/>
  <c r="E131" i="1"/>
  <c r="F131" i="1"/>
  <c r="G131" i="1"/>
  <c r="I131" i="1"/>
  <c r="Q131" i="1"/>
  <c r="E132" i="1"/>
  <c r="F132" i="1"/>
  <c r="G132" i="1"/>
  <c r="I132" i="1"/>
  <c r="Q132" i="1"/>
  <c r="E133" i="1"/>
  <c r="F133" i="1"/>
  <c r="G133" i="1"/>
  <c r="I133" i="1"/>
  <c r="Q133" i="1"/>
  <c r="E134" i="1"/>
  <c r="F134" i="1"/>
  <c r="G134" i="1"/>
  <c r="I134" i="1"/>
  <c r="Q134" i="1"/>
  <c r="E135" i="1"/>
  <c r="F135" i="1"/>
  <c r="G135" i="1"/>
  <c r="I135" i="1"/>
  <c r="Q135" i="1"/>
  <c r="E136" i="1"/>
  <c r="F136" i="1"/>
  <c r="G136" i="1"/>
  <c r="I136" i="1"/>
  <c r="Q136" i="1"/>
  <c r="E137" i="1"/>
  <c r="F137" i="1"/>
  <c r="G137" i="1"/>
  <c r="I137" i="1"/>
  <c r="Q137" i="1"/>
  <c r="E138" i="1"/>
  <c r="F138" i="1"/>
  <c r="G138" i="1"/>
  <c r="I138" i="1"/>
  <c r="Q138" i="1"/>
  <c r="E139" i="1"/>
  <c r="F139" i="1"/>
  <c r="G139" i="1"/>
  <c r="I139" i="1"/>
  <c r="Q139" i="1"/>
  <c r="E140" i="1"/>
  <c r="F140" i="1"/>
  <c r="G140" i="1"/>
  <c r="I140" i="1"/>
  <c r="Q140" i="1"/>
  <c r="E141" i="1"/>
  <c r="F141" i="1"/>
  <c r="G141" i="1"/>
  <c r="I141" i="1"/>
  <c r="Q141" i="1"/>
  <c r="E142" i="1"/>
  <c r="F142" i="1"/>
  <c r="G142" i="1"/>
  <c r="I142" i="1"/>
  <c r="Q142" i="1"/>
  <c r="E143" i="1"/>
  <c r="F143" i="1"/>
  <c r="G143" i="1"/>
  <c r="I143" i="1"/>
  <c r="Q143" i="1"/>
  <c r="E144" i="1"/>
  <c r="F144" i="1"/>
  <c r="G144" i="1"/>
  <c r="H144" i="1"/>
  <c r="Q144" i="1"/>
  <c r="E145" i="1"/>
  <c r="F145" i="1"/>
  <c r="G145" i="1"/>
  <c r="I145" i="1"/>
  <c r="Q145" i="1"/>
  <c r="E146" i="1"/>
  <c r="F146" i="1"/>
  <c r="G146" i="1"/>
  <c r="I146" i="1"/>
  <c r="Q146" i="1"/>
  <c r="E147" i="1"/>
  <c r="F147" i="1"/>
  <c r="G147" i="1"/>
  <c r="I147" i="1"/>
  <c r="Q147" i="1"/>
  <c r="E148" i="1"/>
  <c r="F148" i="1"/>
  <c r="G148" i="1"/>
  <c r="I148" i="1"/>
  <c r="Q148" i="1"/>
  <c r="E149" i="1"/>
  <c r="F149" i="1"/>
  <c r="G149" i="1"/>
  <c r="I149" i="1"/>
  <c r="Q149" i="1"/>
  <c r="E150" i="1"/>
  <c r="F150" i="1"/>
  <c r="G150" i="1"/>
  <c r="I150" i="1"/>
  <c r="Q150" i="1"/>
  <c r="E151" i="1"/>
  <c r="F151" i="1"/>
  <c r="G151" i="1"/>
  <c r="I151" i="1"/>
  <c r="Q151" i="1"/>
  <c r="E152" i="1"/>
  <c r="F152" i="1"/>
  <c r="G152" i="1"/>
  <c r="I152" i="1"/>
  <c r="Q152" i="1"/>
  <c r="E153" i="1"/>
  <c r="F153" i="1"/>
  <c r="G153" i="1"/>
  <c r="I153" i="1"/>
  <c r="Q153" i="1"/>
  <c r="E154" i="1"/>
  <c r="F154" i="1"/>
  <c r="G154" i="1"/>
  <c r="I154" i="1"/>
  <c r="Q154" i="1"/>
  <c r="E155" i="1"/>
  <c r="F155" i="1"/>
  <c r="G155" i="1"/>
  <c r="I155" i="1"/>
  <c r="Q155" i="1"/>
  <c r="E156" i="1"/>
  <c r="F156" i="1"/>
  <c r="G156" i="1"/>
  <c r="I156" i="1"/>
  <c r="Q156" i="1"/>
  <c r="E157" i="1"/>
  <c r="F157" i="1"/>
  <c r="G157" i="1"/>
  <c r="I157" i="1"/>
  <c r="Q157" i="1"/>
  <c r="E158" i="1"/>
  <c r="F158" i="1"/>
  <c r="G158" i="1"/>
  <c r="I158" i="1"/>
  <c r="Q158" i="1"/>
  <c r="E159" i="1"/>
  <c r="F159" i="1"/>
  <c r="G159" i="1"/>
  <c r="I159" i="1"/>
  <c r="Q159" i="1"/>
  <c r="E160" i="1"/>
  <c r="F160" i="1"/>
  <c r="G160" i="1"/>
  <c r="I160" i="1"/>
  <c r="Q160" i="1"/>
  <c r="E161" i="1"/>
  <c r="F161" i="1"/>
  <c r="G161" i="1"/>
  <c r="I161" i="1"/>
  <c r="Q161" i="1"/>
  <c r="E162" i="1"/>
  <c r="F162" i="1"/>
  <c r="G162" i="1"/>
  <c r="I162" i="1"/>
  <c r="Q162" i="1"/>
  <c r="E163" i="1"/>
  <c r="F163" i="1"/>
  <c r="G163" i="1"/>
  <c r="I163" i="1"/>
  <c r="Q163" i="1"/>
  <c r="E164" i="1"/>
  <c r="F164" i="1"/>
  <c r="G164" i="1"/>
  <c r="I164" i="1"/>
  <c r="Q164" i="1"/>
  <c r="E165" i="1"/>
  <c r="F165" i="1"/>
  <c r="G165" i="1"/>
  <c r="I165" i="1"/>
  <c r="Q165" i="1"/>
  <c r="E166" i="1"/>
  <c r="F166" i="1"/>
  <c r="G166" i="1"/>
  <c r="I166" i="1"/>
  <c r="Q166" i="1"/>
  <c r="E167" i="1"/>
  <c r="F167" i="1"/>
  <c r="G167" i="1"/>
  <c r="I167" i="1"/>
  <c r="Q167" i="1"/>
  <c r="E168" i="1"/>
  <c r="F168" i="1"/>
  <c r="G168" i="1"/>
  <c r="I168" i="1"/>
  <c r="Q168" i="1"/>
  <c r="E169" i="1"/>
  <c r="F169" i="1"/>
  <c r="G169" i="1"/>
  <c r="I169" i="1"/>
  <c r="Q169" i="1"/>
  <c r="E170" i="1"/>
  <c r="F170" i="1"/>
  <c r="G170" i="1"/>
  <c r="I170" i="1"/>
  <c r="Q170" i="1"/>
  <c r="E171" i="1"/>
  <c r="F171" i="1"/>
  <c r="G171" i="1"/>
  <c r="I171" i="1"/>
  <c r="Q171" i="1"/>
  <c r="E172" i="1"/>
  <c r="F172" i="1"/>
  <c r="G172" i="1"/>
  <c r="I172" i="1"/>
  <c r="Q172" i="1"/>
  <c r="E173" i="1"/>
  <c r="F173" i="1"/>
  <c r="G173" i="1"/>
  <c r="I173" i="1"/>
  <c r="Q173" i="1"/>
  <c r="E174" i="1"/>
  <c r="F174" i="1"/>
  <c r="G174" i="1"/>
  <c r="I174" i="1"/>
  <c r="Q174" i="1"/>
  <c r="E175" i="1"/>
  <c r="F175" i="1"/>
  <c r="G175" i="1"/>
  <c r="I175" i="1"/>
  <c r="Q175" i="1"/>
  <c r="E176" i="1"/>
  <c r="F176" i="1"/>
  <c r="G176" i="1"/>
  <c r="I176" i="1"/>
  <c r="Q176" i="1"/>
  <c r="E177" i="1"/>
  <c r="F177" i="1"/>
  <c r="G177" i="1"/>
  <c r="I177" i="1"/>
  <c r="Q177" i="1"/>
  <c r="E178" i="1"/>
  <c r="F178" i="1"/>
  <c r="G178" i="1"/>
  <c r="I178" i="1"/>
  <c r="Q178" i="1"/>
  <c r="E179" i="1"/>
  <c r="F179" i="1"/>
  <c r="G179" i="1"/>
  <c r="I179" i="1"/>
  <c r="Q179" i="1"/>
  <c r="E180" i="1"/>
  <c r="F180" i="1"/>
  <c r="G180" i="1"/>
  <c r="I180" i="1"/>
  <c r="Q180" i="1"/>
  <c r="E181" i="1"/>
  <c r="F181" i="1"/>
  <c r="G181" i="1"/>
  <c r="I181" i="1"/>
  <c r="Q181" i="1"/>
  <c r="E182" i="1"/>
  <c r="F182" i="1"/>
  <c r="G182" i="1"/>
  <c r="I182" i="1"/>
  <c r="Q182" i="1"/>
  <c r="E183" i="1"/>
  <c r="F183" i="1"/>
  <c r="G183" i="1"/>
  <c r="I183" i="1"/>
  <c r="Q183" i="1"/>
  <c r="E184" i="1"/>
  <c r="F184" i="1"/>
  <c r="G184" i="1"/>
  <c r="I184" i="1"/>
  <c r="Q184" i="1"/>
  <c r="E185" i="1"/>
  <c r="F185" i="1"/>
  <c r="G185" i="1"/>
  <c r="I185" i="1"/>
  <c r="Q185" i="1"/>
  <c r="E186" i="1"/>
  <c r="F186" i="1"/>
  <c r="G186" i="1"/>
  <c r="I186" i="1"/>
  <c r="Q186" i="1"/>
  <c r="E187" i="1"/>
  <c r="F187" i="1"/>
  <c r="G187" i="1"/>
  <c r="I187" i="1"/>
  <c r="Q187" i="1"/>
  <c r="E188" i="1"/>
  <c r="F188" i="1"/>
  <c r="G188" i="1"/>
  <c r="I188" i="1"/>
  <c r="Q188" i="1"/>
  <c r="E189" i="1"/>
  <c r="F189" i="1"/>
  <c r="G189" i="1"/>
  <c r="I189" i="1"/>
  <c r="Q189" i="1"/>
  <c r="E190" i="1"/>
  <c r="F190" i="1"/>
  <c r="G190" i="1"/>
  <c r="I190" i="1"/>
  <c r="Q190" i="1"/>
  <c r="E191" i="1"/>
  <c r="F191" i="1"/>
  <c r="G191" i="1"/>
  <c r="I191" i="1"/>
  <c r="Q191" i="1"/>
  <c r="E192" i="1"/>
  <c r="F192" i="1"/>
  <c r="G192" i="1"/>
  <c r="I192" i="1"/>
  <c r="Q192" i="1"/>
  <c r="E193" i="1"/>
  <c r="F193" i="1"/>
  <c r="G193" i="1"/>
  <c r="I193" i="1"/>
  <c r="Q193" i="1"/>
  <c r="E194" i="1"/>
  <c r="F194" i="1"/>
  <c r="G194" i="1"/>
  <c r="I194" i="1"/>
  <c r="Q194" i="1"/>
  <c r="E195" i="1"/>
  <c r="F195" i="1"/>
  <c r="G195" i="1"/>
  <c r="I195" i="1"/>
  <c r="Q195" i="1"/>
  <c r="E196" i="1"/>
  <c r="F196" i="1"/>
  <c r="G196" i="1"/>
  <c r="I196" i="1"/>
  <c r="Q196" i="1"/>
  <c r="E197" i="1"/>
  <c r="F197" i="1"/>
  <c r="G197" i="1"/>
  <c r="I197" i="1"/>
  <c r="Q197" i="1"/>
  <c r="E198" i="1"/>
  <c r="F198" i="1"/>
  <c r="G198" i="1"/>
  <c r="I198" i="1"/>
  <c r="Q198" i="1"/>
  <c r="E199" i="1"/>
  <c r="F199" i="1"/>
  <c r="G199" i="1"/>
  <c r="I199" i="1"/>
  <c r="Q199" i="1"/>
  <c r="E200" i="1"/>
  <c r="F200" i="1"/>
  <c r="G200" i="1"/>
  <c r="I200" i="1"/>
  <c r="Q200" i="1"/>
  <c r="E201" i="1"/>
  <c r="F201" i="1"/>
  <c r="G201" i="1"/>
  <c r="I201" i="1"/>
  <c r="Q201" i="1"/>
  <c r="E202" i="1"/>
  <c r="F202" i="1"/>
  <c r="G202" i="1"/>
  <c r="I202" i="1"/>
  <c r="Q202" i="1"/>
  <c r="E203" i="1"/>
  <c r="F203" i="1"/>
  <c r="G203" i="1"/>
  <c r="I203" i="1"/>
  <c r="Q203" i="1"/>
  <c r="E204" i="1"/>
  <c r="F204" i="1"/>
  <c r="G204" i="1"/>
  <c r="I204" i="1"/>
  <c r="Q204" i="1"/>
  <c r="E205" i="1"/>
  <c r="F205" i="1"/>
  <c r="G205" i="1"/>
  <c r="I205" i="1"/>
  <c r="Q205" i="1"/>
  <c r="E206" i="1"/>
  <c r="F206" i="1"/>
  <c r="G206" i="1"/>
  <c r="I206" i="1"/>
  <c r="Q206" i="1"/>
  <c r="E207" i="1"/>
  <c r="F207" i="1"/>
  <c r="G207" i="1"/>
  <c r="I207" i="1"/>
  <c r="Q207" i="1"/>
  <c r="E208" i="1"/>
  <c r="F208" i="1"/>
  <c r="G208" i="1"/>
  <c r="I208" i="1"/>
  <c r="Q208" i="1"/>
  <c r="E209" i="1"/>
  <c r="F209" i="1"/>
  <c r="G209" i="1"/>
  <c r="I209" i="1"/>
  <c r="Q209" i="1"/>
  <c r="E210" i="1"/>
  <c r="F210" i="1"/>
  <c r="G210" i="1"/>
  <c r="I210" i="1"/>
  <c r="Q210" i="1"/>
  <c r="E211" i="1"/>
  <c r="F211" i="1"/>
  <c r="G211" i="1"/>
  <c r="I211" i="1"/>
  <c r="Q211" i="1"/>
  <c r="E212" i="1"/>
  <c r="F212" i="1"/>
  <c r="G212" i="1"/>
  <c r="I212" i="1"/>
  <c r="Q212" i="1"/>
  <c r="E213" i="1"/>
  <c r="F213" i="1"/>
  <c r="G213" i="1"/>
  <c r="I213" i="1"/>
  <c r="Q213" i="1"/>
  <c r="E214" i="1"/>
  <c r="F214" i="1"/>
  <c r="G214" i="1"/>
  <c r="I214" i="1"/>
  <c r="Q214" i="1"/>
  <c r="E215" i="1"/>
  <c r="F215" i="1"/>
  <c r="G215" i="1"/>
  <c r="I215" i="1"/>
  <c r="Q215" i="1"/>
  <c r="E216" i="1"/>
  <c r="F216" i="1"/>
  <c r="G216" i="1"/>
  <c r="I216" i="1"/>
  <c r="Q216" i="1"/>
  <c r="E217" i="1"/>
  <c r="F217" i="1"/>
  <c r="G217" i="1"/>
  <c r="I217" i="1"/>
  <c r="Q217" i="1"/>
  <c r="E218" i="1"/>
  <c r="F218" i="1"/>
  <c r="G218" i="1"/>
  <c r="I218" i="1"/>
  <c r="Q218" i="1"/>
  <c r="E219" i="1"/>
  <c r="F219" i="1"/>
  <c r="G219" i="1"/>
  <c r="I219" i="1"/>
  <c r="Q219" i="1"/>
  <c r="E220" i="1"/>
  <c r="F220" i="1"/>
  <c r="G220" i="1"/>
  <c r="I220" i="1"/>
  <c r="Q220" i="1"/>
  <c r="E221" i="1"/>
  <c r="F221" i="1"/>
  <c r="Q221" i="1"/>
  <c r="E222" i="1"/>
  <c r="F222" i="1"/>
  <c r="G222" i="1"/>
  <c r="I222" i="1"/>
  <c r="Q222" i="1"/>
  <c r="E223" i="1"/>
  <c r="F223" i="1"/>
  <c r="G223" i="1"/>
  <c r="I223" i="1"/>
  <c r="Q223" i="1"/>
  <c r="E224" i="1"/>
  <c r="F224" i="1"/>
  <c r="G224" i="1"/>
  <c r="I224" i="1"/>
  <c r="Q224" i="1"/>
  <c r="E225" i="1"/>
  <c r="F225" i="1"/>
  <c r="G225" i="1"/>
  <c r="I225" i="1"/>
  <c r="Q225" i="1"/>
  <c r="E226" i="1"/>
  <c r="F226" i="1"/>
  <c r="G226" i="1"/>
  <c r="I226" i="1"/>
  <c r="Q226" i="1"/>
  <c r="E227" i="1"/>
  <c r="F227" i="1"/>
  <c r="G227" i="1"/>
  <c r="I227" i="1"/>
  <c r="Q227" i="1"/>
  <c r="E228" i="1"/>
  <c r="F228" i="1"/>
  <c r="G228" i="1"/>
  <c r="I228" i="1"/>
  <c r="Q228" i="1"/>
  <c r="E229" i="1"/>
  <c r="F229" i="1"/>
  <c r="G229" i="1"/>
  <c r="I229" i="1"/>
  <c r="Q229" i="1"/>
  <c r="E230" i="1"/>
  <c r="F230" i="1"/>
  <c r="G230" i="1"/>
  <c r="I230" i="1"/>
  <c r="Q230" i="1"/>
  <c r="E231" i="1"/>
  <c r="F231" i="1"/>
  <c r="G231" i="1"/>
  <c r="I231" i="1"/>
  <c r="Q231" i="1"/>
  <c r="E232" i="1"/>
  <c r="F232" i="1"/>
  <c r="G232" i="1"/>
  <c r="I232" i="1"/>
  <c r="Q232" i="1"/>
  <c r="E233" i="1"/>
  <c r="F233" i="1"/>
  <c r="G233" i="1"/>
  <c r="I233" i="1"/>
  <c r="Q233" i="1"/>
  <c r="E234" i="1"/>
  <c r="F234" i="1"/>
  <c r="G234" i="1"/>
  <c r="I234" i="1"/>
  <c r="Q234" i="1"/>
  <c r="E235" i="1"/>
  <c r="F235" i="1"/>
  <c r="G235" i="1"/>
  <c r="I235" i="1"/>
  <c r="Q235" i="1"/>
  <c r="E236" i="1"/>
  <c r="F236" i="1"/>
  <c r="G236" i="1"/>
  <c r="I236" i="1"/>
  <c r="Q236" i="1"/>
  <c r="E237" i="1"/>
  <c r="F237" i="1"/>
  <c r="G237" i="1"/>
  <c r="I237" i="1"/>
  <c r="Q237" i="1"/>
  <c r="E238" i="1"/>
  <c r="F238" i="1"/>
  <c r="G238" i="1"/>
  <c r="I238" i="1"/>
  <c r="Q238" i="1"/>
  <c r="E239" i="1"/>
  <c r="F239" i="1"/>
  <c r="G239" i="1"/>
  <c r="I239" i="1"/>
  <c r="Q239" i="1"/>
  <c r="E240" i="1"/>
  <c r="F240" i="1"/>
  <c r="G240" i="1"/>
  <c r="I240" i="1"/>
  <c r="Q240" i="1"/>
  <c r="E241" i="1"/>
  <c r="F241" i="1"/>
  <c r="G241" i="1"/>
  <c r="I241" i="1"/>
  <c r="Q241" i="1"/>
  <c r="E242" i="1"/>
  <c r="F242" i="1"/>
  <c r="G242" i="1"/>
  <c r="I242" i="1"/>
  <c r="Q242" i="1"/>
  <c r="E243" i="1"/>
  <c r="F243" i="1"/>
  <c r="G243" i="1"/>
  <c r="J243" i="1"/>
  <c r="Q243" i="1"/>
  <c r="E244" i="1"/>
  <c r="F244" i="1"/>
  <c r="G244" i="1"/>
  <c r="J244" i="1"/>
  <c r="Q244" i="1"/>
  <c r="E245" i="1"/>
  <c r="F245" i="1"/>
  <c r="G245" i="1"/>
  <c r="J245" i="1"/>
  <c r="Q245" i="1"/>
  <c r="A11" i="2"/>
  <c r="B11" i="2"/>
  <c r="D11" i="2"/>
  <c r="G11" i="2"/>
  <c r="C11" i="2"/>
  <c r="E11" i="2"/>
  <c r="H11" i="2"/>
  <c r="A12" i="2"/>
  <c r="B12" i="2"/>
  <c r="C12" i="2"/>
  <c r="E12" i="2"/>
  <c r="D12" i="2"/>
  <c r="G12" i="2"/>
  <c r="H12" i="2"/>
  <c r="A13" i="2"/>
  <c r="D13" i="2"/>
  <c r="G13" i="2"/>
  <c r="C13" i="2"/>
  <c r="E13" i="2"/>
  <c r="H13" i="2"/>
  <c r="B13" i="2"/>
  <c r="A14" i="2"/>
  <c r="C14" i="2"/>
  <c r="D14" i="2"/>
  <c r="E14" i="2"/>
  <c r="G14" i="2"/>
  <c r="H14" i="2"/>
  <c r="B14" i="2"/>
  <c r="A15" i="2"/>
  <c r="B15" i="2"/>
  <c r="D15" i="2"/>
  <c r="G15" i="2"/>
  <c r="C15" i="2"/>
  <c r="E15" i="2"/>
  <c r="H15" i="2"/>
  <c r="A16" i="2"/>
  <c r="D16" i="2"/>
  <c r="G16" i="2"/>
  <c r="C16" i="2"/>
  <c r="E16" i="2"/>
  <c r="H16" i="2"/>
  <c r="B16" i="2"/>
  <c r="A17" i="2"/>
  <c r="B17" i="2"/>
  <c r="C17" i="2"/>
  <c r="E17" i="2"/>
  <c r="D17" i="2"/>
  <c r="G17" i="2"/>
  <c r="H17" i="2"/>
  <c r="A18" i="2"/>
  <c r="C18" i="2"/>
  <c r="E18" i="2"/>
  <c r="D18" i="2"/>
  <c r="G18" i="2"/>
  <c r="H18" i="2"/>
  <c r="B18" i="2"/>
  <c r="A19" i="2"/>
  <c r="B19" i="2"/>
  <c r="D19" i="2"/>
  <c r="G19" i="2"/>
  <c r="C19" i="2"/>
  <c r="E19" i="2"/>
  <c r="H19" i="2"/>
  <c r="A20" i="2"/>
  <c r="B20" i="2"/>
  <c r="C20" i="2"/>
  <c r="E20" i="2"/>
  <c r="D20" i="2"/>
  <c r="G20" i="2"/>
  <c r="H20" i="2"/>
  <c r="A21" i="2"/>
  <c r="D21" i="2"/>
  <c r="G21" i="2"/>
  <c r="C21" i="2"/>
  <c r="E21" i="2"/>
  <c r="H21" i="2"/>
  <c r="B21" i="2"/>
  <c r="A22" i="2"/>
  <c r="C22" i="2"/>
  <c r="D22" i="2"/>
  <c r="E22" i="2"/>
  <c r="G22" i="2"/>
  <c r="H22" i="2"/>
  <c r="B22" i="2"/>
  <c r="A23" i="2"/>
  <c r="B23" i="2"/>
  <c r="D23" i="2"/>
  <c r="G23" i="2"/>
  <c r="C23" i="2"/>
  <c r="E23" i="2"/>
  <c r="H23" i="2"/>
  <c r="A24" i="2"/>
  <c r="D24" i="2"/>
  <c r="G24" i="2"/>
  <c r="C24" i="2"/>
  <c r="E24" i="2"/>
  <c r="H24" i="2"/>
  <c r="B24" i="2"/>
  <c r="A25" i="2"/>
  <c r="B25" i="2"/>
  <c r="C25" i="2"/>
  <c r="E25" i="2"/>
  <c r="D25" i="2"/>
  <c r="G25" i="2"/>
  <c r="H25" i="2"/>
  <c r="A26" i="2"/>
  <c r="C26" i="2"/>
  <c r="E26" i="2"/>
  <c r="D26" i="2"/>
  <c r="G26" i="2"/>
  <c r="H26" i="2"/>
  <c r="B26" i="2"/>
  <c r="A27" i="2"/>
  <c r="B27" i="2"/>
  <c r="D27" i="2"/>
  <c r="G27" i="2"/>
  <c r="C27" i="2"/>
  <c r="E27" i="2"/>
  <c r="H27" i="2"/>
  <c r="A28" i="2"/>
  <c r="B28" i="2"/>
  <c r="C28" i="2"/>
  <c r="E28" i="2"/>
  <c r="D28" i="2"/>
  <c r="G28" i="2"/>
  <c r="H28" i="2"/>
  <c r="A29" i="2"/>
  <c r="D29" i="2"/>
  <c r="G29" i="2"/>
  <c r="C29" i="2"/>
  <c r="E29" i="2"/>
  <c r="H29" i="2"/>
  <c r="B29" i="2"/>
  <c r="A30" i="2"/>
  <c r="C30" i="2"/>
  <c r="D30" i="2"/>
  <c r="E30" i="2"/>
  <c r="G30" i="2"/>
  <c r="H30" i="2"/>
  <c r="B30" i="2"/>
  <c r="A31" i="2"/>
  <c r="B31" i="2"/>
  <c r="D31" i="2"/>
  <c r="G31" i="2"/>
  <c r="C31" i="2"/>
  <c r="E31" i="2"/>
  <c r="H31" i="2"/>
  <c r="A32" i="2"/>
  <c r="B32" i="2"/>
  <c r="D32" i="2"/>
  <c r="G32" i="2"/>
  <c r="C32" i="2"/>
  <c r="E32" i="2"/>
  <c r="H32" i="2"/>
  <c r="A33" i="2"/>
  <c r="B33" i="2"/>
  <c r="C33" i="2"/>
  <c r="E33" i="2"/>
  <c r="D33" i="2"/>
  <c r="G33" i="2"/>
  <c r="H33" i="2"/>
  <c r="A34" i="2"/>
  <c r="C34" i="2"/>
  <c r="E34" i="2"/>
  <c r="D34" i="2"/>
  <c r="G34" i="2"/>
  <c r="H34" i="2"/>
  <c r="B34" i="2"/>
  <c r="A35" i="2"/>
  <c r="B35" i="2"/>
  <c r="D35" i="2"/>
  <c r="G35" i="2"/>
  <c r="C35" i="2"/>
  <c r="E35" i="2"/>
  <c r="H35" i="2"/>
  <c r="A36" i="2"/>
  <c r="B36" i="2"/>
  <c r="D36" i="2"/>
  <c r="G36" i="2"/>
  <c r="C36" i="2"/>
  <c r="E36" i="2"/>
  <c r="H36" i="2"/>
  <c r="A37" i="2"/>
  <c r="D37" i="2"/>
  <c r="G37" i="2"/>
  <c r="C37" i="2"/>
  <c r="E37" i="2"/>
  <c r="H37" i="2"/>
  <c r="B37" i="2"/>
  <c r="A38" i="2"/>
  <c r="C38" i="2"/>
  <c r="D38" i="2"/>
  <c r="E38" i="2"/>
  <c r="G38" i="2"/>
  <c r="H38" i="2"/>
  <c r="B38" i="2"/>
  <c r="A39" i="2"/>
  <c r="B39" i="2"/>
  <c r="D39" i="2"/>
  <c r="G39" i="2"/>
  <c r="C39" i="2"/>
  <c r="E39" i="2"/>
  <c r="H39" i="2"/>
  <c r="A40" i="2"/>
  <c r="B40" i="2"/>
  <c r="D40" i="2"/>
  <c r="G40" i="2"/>
  <c r="C40" i="2"/>
  <c r="E40" i="2"/>
  <c r="H40" i="2"/>
  <c r="A41" i="2"/>
  <c r="B41" i="2"/>
  <c r="C41" i="2"/>
  <c r="E41" i="2"/>
  <c r="D41" i="2"/>
  <c r="G41" i="2"/>
  <c r="H41" i="2"/>
  <c r="A42" i="2"/>
  <c r="C42" i="2"/>
  <c r="E42" i="2"/>
  <c r="D42" i="2"/>
  <c r="G42" i="2"/>
  <c r="H42" i="2"/>
  <c r="B42" i="2"/>
  <c r="A43" i="2"/>
  <c r="B43" i="2"/>
  <c r="D43" i="2"/>
  <c r="G43" i="2"/>
  <c r="C43" i="2"/>
  <c r="E43" i="2"/>
  <c r="H43" i="2"/>
  <c r="A44" i="2"/>
  <c r="B44" i="2"/>
  <c r="D44" i="2"/>
  <c r="G44" i="2"/>
  <c r="C44" i="2"/>
  <c r="E44" i="2"/>
  <c r="H44" i="2"/>
  <c r="A45" i="2"/>
  <c r="D45" i="2"/>
  <c r="G45" i="2"/>
  <c r="C45" i="2"/>
  <c r="E45" i="2"/>
  <c r="H45" i="2"/>
  <c r="B45" i="2"/>
  <c r="A46" i="2"/>
  <c r="C46" i="2"/>
  <c r="D46" i="2"/>
  <c r="E46" i="2"/>
  <c r="G46" i="2"/>
  <c r="H46" i="2"/>
  <c r="B46" i="2"/>
  <c r="A47" i="2"/>
  <c r="B47" i="2"/>
  <c r="D47" i="2"/>
  <c r="G47" i="2"/>
  <c r="C47" i="2"/>
  <c r="E47" i="2"/>
  <c r="H47" i="2"/>
  <c r="A48" i="2"/>
  <c r="B48" i="2"/>
  <c r="D48" i="2"/>
  <c r="G48" i="2"/>
  <c r="C48" i="2"/>
  <c r="E48" i="2"/>
  <c r="H48" i="2"/>
  <c r="A49" i="2"/>
  <c r="B49" i="2"/>
  <c r="C49" i="2"/>
  <c r="E49" i="2"/>
  <c r="D49" i="2"/>
  <c r="G49" i="2"/>
  <c r="H49" i="2"/>
  <c r="A50" i="2"/>
  <c r="C50" i="2"/>
  <c r="E50" i="2"/>
  <c r="D50" i="2"/>
  <c r="G50" i="2"/>
  <c r="H50" i="2"/>
  <c r="B50" i="2"/>
  <c r="A51" i="2"/>
  <c r="B51" i="2"/>
  <c r="D51" i="2"/>
  <c r="E51" i="2"/>
  <c r="G51" i="2"/>
  <c r="C51" i="2"/>
  <c r="H51" i="2"/>
  <c r="A52" i="2"/>
  <c r="B52" i="2"/>
  <c r="D52" i="2"/>
  <c r="G52" i="2"/>
  <c r="C52" i="2"/>
  <c r="E52" i="2"/>
  <c r="H52" i="2"/>
  <c r="A53" i="2"/>
  <c r="D53" i="2"/>
  <c r="G53" i="2"/>
  <c r="C53" i="2"/>
  <c r="E53" i="2"/>
  <c r="H53" i="2"/>
  <c r="B53" i="2"/>
  <c r="A54" i="2"/>
  <c r="C54" i="2"/>
  <c r="D54" i="2"/>
  <c r="E54" i="2"/>
  <c r="G54" i="2"/>
  <c r="H54" i="2"/>
  <c r="B54" i="2"/>
  <c r="A55" i="2"/>
  <c r="B55" i="2"/>
  <c r="D55" i="2"/>
  <c r="E55" i="2"/>
  <c r="G55" i="2"/>
  <c r="C55" i="2"/>
  <c r="H55" i="2"/>
  <c r="A56" i="2"/>
  <c r="B56" i="2"/>
  <c r="D56" i="2"/>
  <c r="G56" i="2"/>
  <c r="C56" i="2"/>
  <c r="E56" i="2"/>
  <c r="H56" i="2"/>
  <c r="A57" i="2"/>
  <c r="B57" i="2"/>
  <c r="C57" i="2"/>
  <c r="E57" i="2"/>
  <c r="D57" i="2"/>
  <c r="G57" i="2"/>
  <c r="H57" i="2"/>
  <c r="A58" i="2"/>
  <c r="C58" i="2"/>
  <c r="E58" i="2"/>
  <c r="D58" i="2"/>
  <c r="G58" i="2"/>
  <c r="H58" i="2"/>
  <c r="B58" i="2"/>
  <c r="A59" i="2"/>
  <c r="B59" i="2"/>
  <c r="D59" i="2"/>
  <c r="G59" i="2"/>
  <c r="C59" i="2"/>
  <c r="E59" i="2"/>
  <c r="H59" i="2"/>
  <c r="A60" i="2"/>
  <c r="B60" i="2"/>
  <c r="D60" i="2"/>
  <c r="G60" i="2"/>
  <c r="C60" i="2"/>
  <c r="E60" i="2"/>
  <c r="H60" i="2"/>
  <c r="A61" i="2"/>
  <c r="C61" i="2"/>
  <c r="E61" i="2"/>
  <c r="D61" i="2"/>
  <c r="G61" i="2"/>
  <c r="H61" i="2"/>
  <c r="B61" i="2"/>
  <c r="A62" i="2"/>
  <c r="C62" i="2"/>
  <c r="D62" i="2"/>
  <c r="E62" i="2"/>
  <c r="G62" i="2"/>
  <c r="H62" i="2"/>
  <c r="B62" i="2"/>
  <c r="A63" i="2"/>
  <c r="B63" i="2"/>
  <c r="D63" i="2"/>
  <c r="G63" i="2"/>
  <c r="C63" i="2"/>
  <c r="E63" i="2"/>
  <c r="H63" i="2"/>
  <c r="A64" i="2"/>
  <c r="D64" i="2"/>
  <c r="G64" i="2"/>
  <c r="C64" i="2"/>
  <c r="E64" i="2"/>
  <c r="H64" i="2"/>
  <c r="B64" i="2"/>
  <c r="A65" i="2"/>
  <c r="B65" i="2"/>
  <c r="C65" i="2"/>
  <c r="E65" i="2"/>
  <c r="D65" i="2"/>
  <c r="G65" i="2"/>
  <c r="H65" i="2"/>
  <c r="A66" i="2"/>
  <c r="C66" i="2"/>
  <c r="E66" i="2"/>
  <c r="D66" i="2"/>
  <c r="G66" i="2"/>
  <c r="H66" i="2"/>
  <c r="B66" i="2"/>
  <c r="A67" i="2"/>
  <c r="B67" i="2"/>
  <c r="D67" i="2"/>
  <c r="E67" i="2"/>
  <c r="G67" i="2"/>
  <c r="C67" i="2"/>
  <c r="H67" i="2"/>
  <c r="A68" i="2"/>
  <c r="B68" i="2"/>
  <c r="D68" i="2"/>
  <c r="G68" i="2"/>
  <c r="C68" i="2"/>
  <c r="E68" i="2"/>
  <c r="H68" i="2"/>
  <c r="A69" i="2"/>
  <c r="D69" i="2"/>
  <c r="G69" i="2"/>
  <c r="C69" i="2"/>
  <c r="E69" i="2"/>
  <c r="H69" i="2"/>
  <c r="B69" i="2"/>
  <c r="A70" i="2"/>
  <c r="C70" i="2"/>
  <c r="D70" i="2"/>
  <c r="E70" i="2"/>
  <c r="G70" i="2"/>
  <c r="H70" i="2"/>
  <c r="B70" i="2"/>
  <c r="A71" i="2"/>
  <c r="B71" i="2"/>
  <c r="D71" i="2"/>
  <c r="E71" i="2"/>
  <c r="G71" i="2"/>
  <c r="C71" i="2"/>
  <c r="H71" i="2"/>
  <c r="A72" i="2"/>
  <c r="B72" i="2"/>
  <c r="D72" i="2"/>
  <c r="G72" i="2"/>
  <c r="C72" i="2"/>
  <c r="E72" i="2"/>
  <c r="H72" i="2"/>
  <c r="A73" i="2"/>
  <c r="C73" i="2"/>
  <c r="E73" i="2"/>
  <c r="D73" i="2"/>
  <c r="G73" i="2"/>
  <c r="H73" i="2"/>
  <c r="B73" i="2"/>
  <c r="A74" i="2"/>
  <c r="C74" i="2"/>
  <c r="E74" i="2"/>
  <c r="D74" i="2"/>
  <c r="G74" i="2"/>
  <c r="H74" i="2"/>
  <c r="B74" i="2"/>
  <c r="A75" i="2"/>
  <c r="B75" i="2"/>
  <c r="D75" i="2"/>
  <c r="G75" i="2"/>
  <c r="C75" i="2"/>
  <c r="E75" i="2"/>
  <c r="H75" i="2"/>
  <c r="A76" i="2"/>
  <c r="B76" i="2"/>
  <c r="C76" i="2"/>
  <c r="D76" i="2"/>
  <c r="E76" i="2"/>
  <c r="G76" i="2"/>
  <c r="H76" i="2"/>
  <c r="A77" i="2"/>
  <c r="D77" i="2"/>
  <c r="G77" i="2"/>
  <c r="C77" i="2"/>
  <c r="E77" i="2"/>
  <c r="H77" i="2"/>
  <c r="B77" i="2"/>
  <c r="A78" i="2"/>
  <c r="C78" i="2"/>
  <c r="E78" i="2"/>
  <c r="D78" i="2"/>
  <c r="G78" i="2"/>
  <c r="H78" i="2"/>
  <c r="B78" i="2"/>
  <c r="A79" i="2"/>
  <c r="B79" i="2"/>
  <c r="D79" i="2"/>
  <c r="G79" i="2"/>
  <c r="C79" i="2"/>
  <c r="E79" i="2"/>
  <c r="H79" i="2"/>
  <c r="A80" i="2"/>
  <c r="C80" i="2"/>
  <c r="E80" i="2"/>
  <c r="D80" i="2"/>
  <c r="G80" i="2"/>
  <c r="H80" i="2"/>
  <c r="B80" i="2"/>
  <c r="A81" i="2"/>
  <c r="B81" i="2"/>
  <c r="D81" i="2"/>
  <c r="G81" i="2"/>
  <c r="C81" i="2"/>
  <c r="E81" i="2"/>
  <c r="H81" i="2"/>
  <c r="A82" i="2"/>
  <c r="C82" i="2"/>
  <c r="E82" i="2"/>
  <c r="D82" i="2"/>
  <c r="G82" i="2"/>
  <c r="H82" i="2"/>
  <c r="B82" i="2"/>
  <c r="A83" i="2"/>
  <c r="B83" i="2"/>
  <c r="D83" i="2"/>
  <c r="E83" i="2"/>
  <c r="G83" i="2"/>
  <c r="C83" i="2"/>
  <c r="H83" i="2"/>
  <c r="A84" i="2"/>
  <c r="B84" i="2"/>
  <c r="D84" i="2"/>
  <c r="G84" i="2"/>
  <c r="C84" i="2"/>
  <c r="E84" i="2"/>
  <c r="H84" i="2"/>
  <c r="A85" i="2"/>
  <c r="B85" i="2"/>
  <c r="C85" i="2"/>
  <c r="E85" i="2"/>
  <c r="D85" i="2"/>
  <c r="G85" i="2"/>
  <c r="H85" i="2"/>
  <c r="A86" i="2"/>
  <c r="C86" i="2"/>
  <c r="D86" i="2"/>
  <c r="E86" i="2"/>
  <c r="G86" i="2"/>
  <c r="H86" i="2"/>
  <c r="B86" i="2"/>
  <c r="A87" i="2"/>
  <c r="B87" i="2"/>
  <c r="D87" i="2"/>
  <c r="G87" i="2"/>
  <c r="C87" i="2"/>
  <c r="E87" i="2"/>
  <c r="H87" i="2"/>
  <c r="A88" i="2"/>
  <c r="B88" i="2"/>
  <c r="D88" i="2"/>
  <c r="G88" i="2"/>
  <c r="C88" i="2"/>
  <c r="E88" i="2"/>
  <c r="H88" i="2"/>
  <c r="A89" i="2"/>
  <c r="C89" i="2"/>
  <c r="E89" i="2"/>
  <c r="D89" i="2"/>
  <c r="G89" i="2"/>
  <c r="H89" i="2"/>
  <c r="B89" i="2"/>
  <c r="A90" i="2"/>
  <c r="C90" i="2"/>
  <c r="D90" i="2"/>
  <c r="E90" i="2"/>
  <c r="G90" i="2"/>
  <c r="H90" i="2"/>
  <c r="B90" i="2"/>
  <c r="A91" i="2"/>
  <c r="B91" i="2"/>
  <c r="D91" i="2"/>
  <c r="G91" i="2"/>
  <c r="C91" i="2"/>
  <c r="E91" i="2"/>
  <c r="H91" i="2"/>
  <c r="A92" i="2"/>
  <c r="D92" i="2"/>
  <c r="G92" i="2"/>
  <c r="C92" i="2"/>
  <c r="E92" i="2"/>
  <c r="H92" i="2"/>
  <c r="B92" i="2"/>
  <c r="A93" i="2"/>
  <c r="B93" i="2"/>
  <c r="D93" i="2"/>
  <c r="G93" i="2"/>
  <c r="C93" i="2"/>
  <c r="E93" i="2"/>
  <c r="H93" i="2"/>
  <c r="A94" i="2"/>
  <c r="C94" i="2"/>
  <c r="D94" i="2"/>
  <c r="E94" i="2"/>
  <c r="G94" i="2"/>
  <c r="H94" i="2"/>
  <c r="B94" i="2"/>
  <c r="A95" i="2"/>
  <c r="B95" i="2"/>
  <c r="D95" i="2"/>
  <c r="G95" i="2"/>
  <c r="C95" i="2"/>
  <c r="E95" i="2"/>
  <c r="H95" i="2"/>
  <c r="A96" i="2"/>
  <c r="C96" i="2"/>
  <c r="E96" i="2"/>
  <c r="F96" i="2"/>
  <c r="D96" i="2"/>
  <c r="G96" i="2"/>
  <c r="H96" i="2"/>
  <c r="B96" i="2"/>
  <c r="A97" i="2"/>
  <c r="F97" i="2"/>
  <c r="D97" i="2"/>
  <c r="G97" i="2"/>
  <c r="C97" i="2"/>
  <c r="E97" i="2"/>
  <c r="H97" i="2"/>
  <c r="B97" i="2"/>
  <c r="A98" i="2"/>
  <c r="B98" i="2"/>
  <c r="F98" i="2"/>
  <c r="D98" i="2"/>
  <c r="G98" i="2"/>
  <c r="C98" i="2"/>
  <c r="E98" i="2"/>
  <c r="H98" i="2"/>
  <c r="A99" i="2"/>
  <c r="B99" i="2"/>
  <c r="F99" i="2"/>
  <c r="D99" i="2"/>
  <c r="G99" i="2"/>
  <c r="C99" i="2"/>
  <c r="E99" i="2"/>
  <c r="H99" i="2"/>
  <c r="A100" i="2"/>
  <c r="C100" i="2"/>
  <c r="E100" i="2"/>
  <c r="F100" i="2"/>
  <c r="D100" i="2"/>
  <c r="G100" i="2"/>
  <c r="H100" i="2"/>
  <c r="B100" i="2"/>
  <c r="A101" i="2"/>
  <c r="C101" i="2"/>
  <c r="D101" i="2"/>
  <c r="E101" i="2"/>
  <c r="G101" i="2"/>
  <c r="H101" i="2"/>
  <c r="B101" i="2"/>
  <c r="A102" i="2"/>
  <c r="D102" i="2"/>
  <c r="G102" i="2"/>
  <c r="C102" i="2"/>
  <c r="E102" i="2"/>
  <c r="H102" i="2"/>
  <c r="B102" i="2"/>
  <c r="A103" i="2"/>
  <c r="B103" i="2"/>
  <c r="D103" i="2"/>
  <c r="G103" i="2"/>
  <c r="C103" i="2"/>
  <c r="E103" i="2"/>
  <c r="H103" i="2"/>
  <c r="A104" i="2"/>
  <c r="C104" i="2"/>
  <c r="E104" i="2"/>
  <c r="D104" i="2"/>
  <c r="G104" i="2"/>
  <c r="H104" i="2"/>
  <c r="B104" i="2"/>
  <c r="A105" i="2"/>
  <c r="D105" i="2"/>
  <c r="G105" i="2"/>
  <c r="C105" i="2"/>
  <c r="E105" i="2"/>
  <c r="H105" i="2"/>
  <c r="B105" i="2"/>
  <c r="A106" i="2"/>
  <c r="B106" i="2"/>
  <c r="D106" i="2"/>
  <c r="G106" i="2"/>
  <c r="C106" i="2"/>
  <c r="E106" i="2"/>
  <c r="H106" i="2"/>
  <c r="A107" i="2"/>
  <c r="B107" i="2"/>
  <c r="D107" i="2"/>
  <c r="G107" i="2"/>
  <c r="C107" i="2"/>
  <c r="E107" i="2"/>
  <c r="H107" i="2"/>
  <c r="A108" i="2"/>
  <c r="C108" i="2"/>
  <c r="E108" i="2"/>
  <c r="D108" i="2"/>
  <c r="G108" i="2"/>
  <c r="H108" i="2"/>
  <c r="B108" i="2"/>
  <c r="A109" i="2"/>
  <c r="C109" i="2"/>
  <c r="D109" i="2"/>
  <c r="E109" i="2"/>
  <c r="G109" i="2"/>
  <c r="H109" i="2"/>
  <c r="B109" i="2"/>
  <c r="A110" i="2"/>
  <c r="D110" i="2"/>
  <c r="G110" i="2"/>
  <c r="C110" i="2"/>
  <c r="E110" i="2"/>
  <c r="H110" i="2"/>
  <c r="B110" i="2"/>
  <c r="A111" i="2"/>
  <c r="B111" i="2"/>
  <c r="D111" i="2"/>
  <c r="G111" i="2"/>
  <c r="C111" i="2"/>
  <c r="E111" i="2"/>
  <c r="H111" i="2"/>
  <c r="A112" i="2"/>
  <c r="C112" i="2"/>
  <c r="E112" i="2"/>
  <c r="D112" i="2"/>
  <c r="G112" i="2"/>
  <c r="H112" i="2"/>
  <c r="B112" i="2"/>
  <c r="A113" i="2"/>
  <c r="D113" i="2"/>
  <c r="G113" i="2"/>
  <c r="C113" i="2"/>
  <c r="E113" i="2"/>
  <c r="H113" i="2"/>
  <c r="B113" i="2"/>
  <c r="A114" i="2"/>
  <c r="B114" i="2"/>
  <c r="D114" i="2"/>
  <c r="G114" i="2"/>
  <c r="C114" i="2"/>
  <c r="E114" i="2"/>
  <c r="H114" i="2"/>
  <c r="A115" i="2"/>
  <c r="B115" i="2"/>
  <c r="D115" i="2"/>
  <c r="G115" i="2"/>
  <c r="C115" i="2"/>
  <c r="E115" i="2"/>
  <c r="H115" i="2"/>
  <c r="A116" i="2"/>
  <c r="C116" i="2"/>
  <c r="E116" i="2"/>
  <c r="D116" i="2"/>
  <c r="G116" i="2"/>
  <c r="H116" i="2"/>
  <c r="B116" i="2"/>
  <c r="A117" i="2"/>
  <c r="C117" i="2"/>
  <c r="D117" i="2"/>
  <c r="E117" i="2"/>
  <c r="G117" i="2"/>
  <c r="H117" i="2"/>
  <c r="B117" i="2"/>
  <c r="A118" i="2"/>
  <c r="D118" i="2"/>
  <c r="G118" i="2"/>
  <c r="C118" i="2"/>
  <c r="E118" i="2"/>
  <c r="H118" i="2"/>
  <c r="B118" i="2"/>
  <c r="A119" i="2"/>
  <c r="B119" i="2"/>
  <c r="D119" i="2"/>
  <c r="G119" i="2"/>
  <c r="C119" i="2"/>
  <c r="E119" i="2"/>
  <c r="H119" i="2"/>
  <c r="A120" i="2"/>
  <c r="C120" i="2"/>
  <c r="E120" i="2"/>
  <c r="D120" i="2"/>
  <c r="G120" i="2"/>
  <c r="H120" i="2"/>
  <c r="B120" i="2"/>
  <c r="A121" i="2"/>
  <c r="D121" i="2"/>
  <c r="G121" i="2"/>
  <c r="C121" i="2"/>
  <c r="E121" i="2"/>
  <c r="H121" i="2"/>
  <c r="B121" i="2"/>
  <c r="A122" i="2"/>
  <c r="B122" i="2"/>
  <c r="D122" i="2"/>
  <c r="G122" i="2"/>
  <c r="C122" i="2"/>
  <c r="E122" i="2"/>
  <c r="H122" i="2"/>
  <c r="A123" i="2"/>
  <c r="B123" i="2"/>
  <c r="D123" i="2"/>
  <c r="G123" i="2"/>
  <c r="C123" i="2"/>
  <c r="E123" i="2"/>
  <c r="H123" i="2"/>
  <c r="A124" i="2"/>
  <c r="C124" i="2"/>
  <c r="E124" i="2"/>
  <c r="D124" i="2"/>
  <c r="G124" i="2"/>
  <c r="H124" i="2"/>
  <c r="B124" i="2"/>
  <c r="A125" i="2"/>
  <c r="C125" i="2"/>
  <c r="D125" i="2"/>
  <c r="E125" i="2"/>
  <c r="G125" i="2"/>
  <c r="H125" i="2"/>
  <c r="B125" i="2"/>
  <c r="A126" i="2"/>
  <c r="D126" i="2"/>
  <c r="G126" i="2"/>
  <c r="C126" i="2"/>
  <c r="E126" i="2"/>
  <c r="H126" i="2"/>
  <c r="B126" i="2"/>
  <c r="A127" i="2"/>
  <c r="B127" i="2"/>
  <c r="D127" i="2"/>
  <c r="G127" i="2"/>
  <c r="C127" i="2"/>
  <c r="E127" i="2"/>
  <c r="H127" i="2"/>
  <c r="A128" i="2"/>
  <c r="C128" i="2"/>
  <c r="E128" i="2"/>
  <c r="D128" i="2"/>
  <c r="G128" i="2"/>
  <c r="H128" i="2"/>
  <c r="B128" i="2"/>
  <c r="A129" i="2"/>
  <c r="D129" i="2"/>
  <c r="G129" i="2"/>
  <c r="C129" i="2"/>
  <c r="E129" i="2"/>
  <c r="H129" i="2"/>
  <c r="B129" i="2"/>
  <c r="A130" i="2"/>
  <c r="B130" i="2"/>
  <c r="D130" i="2"/>
  <c r="G130" i="2"/>
  <c r="C130" i="2"/>
  <c r="E130" i="2"/>
  <c r="H130" i="2"/>
  <c r="A131" i="2"/>
  <c r="B131" i="2"/>
  <c r="D131" i="2"/>
  <c r="G131" i="2"/>
  <c r="C131" i="2"/>
  <c r="E131" i="2"/>
  <c r="H131" i="2"/>
  <c r="A132" i="2"/>
  <c r="C132" i="2"/>
  <c r="E132" i="2"/>
  <c r="D132" i="2"/>
  <c r="G132" i="2"/>
  <c r="H132" i="2"/>
  <c r="B132" i="2"/>
  <c r="A133" i="2"/>
  <c r="C133" i="2"/>
  <c r="D133" i="2"/>
  <c r="E133" i="2"/>
  <c r="G133" i="2"/>
  <c r="H133" i="2"/>
  <c r="B133" i="2"/>
  <c r="A134" i="2"/>
  <c r="D134" i="2"/>
  <c r="G134" i="2"/>
  <c r="C134" i="2"/>
  <c r="E134" i="2"/>
  <c r="H134" i="2"/>
  <c r="B134" i="2"/>
  <c r="A135" i="2"/>
  <c r="B135" i="2"/>
  <c r="D135" i="2"/>
  <c r="G135" i="2"/>
  <c r="C135" i="2"/>
  <c r="E135" i="2"/>
  <c r="H135" i="2"/>
  <c r="A136" i="2"/>
  <c r="C136" i="2"/>
  <c r="E136" i="2"/>
  <c r="D136" i="2"/>
  <c r="G136" i="2"/>
  <c r="H136" i="2"/>
  <c r="B136" i="2"/>
  <c r="A137" i="2"/>
  <c r="D137" i="2"/>
  <c r="G137" i="2"/>
  <c r="C137" i="2"/>
  <c r="E137" i="2"/>
  <c r="H137" i="2"/>
  <c r="B137" i="2"/>
  <c r="A138" i="2"/>
  <c r="B138" i="2"/>
  <c r="D138" i="2"/>
  <c r="G138" i="2"/>
  <c r="C138" i="2"/>
  <c r="E138" i="2"/>
  <c r="H138" i="2"/>
  <c r="A139" i="2"/>
  <c r="B139" i="2"/>
  <c r="D139" i="2"/>
  <c r="G139" i="2"/>
  <c r="C139" i="2"/>
  <c r="E139" i="2"/>
  <c r="H139" i="2"/>
  <c r="A140" i="2"/>
  <c r="C140" i="2"/>
  <c r="E140" i="2"/>
  <c r="D140" i="2"/>
  <c r="G140" i="2"/>
  <c r="H140" i="2"/>
  <c r="B140" i="2"/>
  <c r="A141" i="2"/>
  <c r="C141" i="2"/>
  <c r="D141" i="2"/>
  <c r="E141" i="2"/>
  <c r="G141" i="2"/>
  <c r="H141" i="2"/>
  <c r="B141" i="2"/>
  <c r="A142" i="2"/>
  <c r="D142" i="2"/>
  <c r="G142" i="2"/>
  <c r="C142" i="2"/>
  <c r="E142" i="2"/>
  <c r="H142" i="2"/>
  <c r="B142" i="2"/>
  <c r="A143" i="2"/>
  <c r="D143" i="2"/>
  <c r="G143" i="2"/>
  <c r="C143" i="2"/>
  <c r="E143" i="2"/>
  <c r="H143" i="2"/>
  <c r="B143" i="2"/>
  <c r="A144" i="2"/>
  <c r="C144" i="2"/>
  <c r="E144" i="2"/>
  <c r="D144" i="2"/>
  <c r="G144" i="2"/>
  <c r="H144" i="2"/>
  <c r="B144" i="2"/>
  <c r="A145" i="2"/>
  <c r="D145" i="2"/>
  <c r="G145" i="2"/>
  <c r="C145" i="2"/>
  <c r="E145" i="2"/>
  <c r="H145" i="2"/>
  <c r="B145" i="2"/>
  <c r="A146" i="2"/>
  <c r="B146" i="2"/>
  <c r="D146" i="2"/>
  <c r="G146" i="2"/>
  <c r="C146" i="2"/>
  <c r="E146" i="2"/>
  <c r="H146" i="2"/>
  <c r="A147" i="2"/>
  <c r="B147" i="2"/>
  <c r="D147" i="2"/>
  <c r="G147" i="2"/>
  <c r="C147" i="2"/>
  <c r="E147" i="2"/>
  <c r="H147" i="2"/>
  <c r="A148" i="2"/>
  <c r="C148" i="2"/>
  <c r="E148" i="2"/>
  <c r="D148" i="2"/>
  <c r="G148" i="2"/>
  <c r="H148" i="2"/>
  <c r="B148" i="2"/>
  <c r="A149" i="2"/>
  <c r="C149" i="2"/>
  <c r="D149" i="2"/>
  <c r="E149" i="2"/>
  <c r="G149" i="2"/>
  <c r="H149" i="2"/>
  <c r="B149" i="2"/>
  <c r="A150" i="2"/>
  <c r="D150" i="2"/>
  <c r="G150" i="2"/>
  <c r="C150" i="2"/>
  <c r="E150" i="2"/>
  <c r="H150" i="2"/>
  <c r="B150" i="2"/>
  <c r="A151" i="2"/>
  <c r="D151" i="2"/>
  <c r="G151" i="2"/>
  <c r="C151" i="2"/>
  <c r="E151" i="2"/>
  <c r="H151" i="2"/>
  <c r="B151" i="2"/>
  <c r="A152" i="2"/>
  <c r="C152" i="2"/>
  <c r="E152" i="2"/>
  <c r="D152" i="2"/>
  <c r="G152" i="2"/>
  <c r="H152" i="2"/>
  <c r="B152" i="2"/>
  <c r="A153" i="2"/>
  <c r="D153" i="2"/>
  <c r="G153" i="2"/>
  <c r="C153" i="2"/>
  <c r="E153" i="2"/>
  <c r="H153" i="2"/>
  <c r="B153" i="2"/>
  <c r="A154" i="2"/>
  <c r="B154" i="2"/>
  <c r="D154" i="2"/>
  <c r="G154" i="2"/>
  <c r="C154" i="2"/>
  <c r="E154" i="2"/>
  <c r="H154" i="2"/>
  <c r="A155" i="2"/>
  <c r="B155" i="2"/>
  <c r="C155" i="2"/>
  <c r="E155" i="2"/>
  <c r="D155" i="2"/>
  <c r="G155" i="2"/>
  <c r="H155" i="2"/>
  <c r="A156" i="2"/>
  <c r="C156" i="2"/>
  <c r="E156" i="2"/>
  <c r="D156" i="2"/>
  <c r="G156" i="2"/>
  <c r="H156" i="2"/>
  <c r="B156" i="2"/>
  <c r="A157" i="2"/>
  <c r="C157" i="2"/>
  <c r="D157" i="2"/>
  <c r="E157" i="2"/>
  <c r="G157" i="2"/>
  <c r="H157" i="2"/>
  <c r="B157" i="2"/>
  <c r="A158" i="2"/>
  <c r="D158" i="2"/>
  <c r="G158" i="2"/>
  <c r="C158" i="2"/>
  <c r="E158" i="2"/>
  <c r="H158" i="2"/>
  <c r="B158" i="2"/>
  <c r="A159" i="2"/>
  <c r="D159" i="2"/>
  <c r="G159" i="2"/>
  <c r="C159" i="2"/>
  <c r="E159" i="2"/>
  <c r="H159" i="2"/>
  <c r="B159" i="2"/>
  <c r="A160" i="2"/>
  <c r="C160" i="2"/>
  <c r="E160" i="2"/>
  <c r="D160" i="2"/>
  <c r="G160" i="2"/>
  <c r="H160" i="2"/>
  <c r="B160" i="2"/>
  <c r="A161" i="2"/>
  <c r="D161" i="2"/>
  <c r="G161" i="2"/>
  <c r="C161" i="2"/>
  <c r="E161" i="2"/>
  <c r="H161" i="2"/>
  <c r="B161" i="2"/>
  <c r="A162" i="2"/>
  <c r="B162" i="2"/>
  <c r="D162" i="2"/>
  <c r="G162" i="2"/>
  <c r="C162" i="2"/>
  <c r="E162" i="2"/>
  <c r="H162" i="2"/>
  <c r="A163" i="2"/>
  <c r="B163" i="2"/>
  <c r="C163" i="2"/>
  <c r="E163" i="2"/>
  <c r="D163" i="2"/>
  <c r="G163" i="2"/>
  <c r="H163" i="2"/>
  <c r="A164" i="2"/>
  <c r="C164" i="2"/>
  <c r="E164" i="2"/>
  <c r="D164" i="2"/>
  <c r="G164" i="2"/>
  <c r="H164" i="2"/>
  <c r="B164" i="2"/>
  <c r="A165" i="2"/>
  <c r="C165" i="2"/>
  <c r="D165" i="2"/>
  <c r="E165" i="2"/>
  <c r="G165" i="2"/>
  <c r="H165" i="2"/>
  <c r="B165" i="2"/>
  <c r="A166" i="2"/>
  <c r="D166" i="2"/>
  <c r="G166" i="2"/>
  <c r="C166" i="2"/>
  <c r="E166" i="2"/>
  <c r="H166" i="2"/>
  <c r="B166" i="2"/>
  <c r="A167" i="2"/>
  <c r="D167" i="2"/>
  <c r="G167" i="2"/>
  <c r="C167" i="2"/>
  <c r="E167" i="2"/>
  <c r="H167" i="2"/>
  <c r="B167" i="2"/>
  <c r="A168" i="2"/>
  <c r="C168" i="2"/>
  <c r="E168" i="2"/>
  <c r="D168" i="2"/>
  <c r="G168" i="2"/>
  <c r="H168" i="2"/>
  <c r="B168" i="2"/>
  <c r="A169" i="2"/>
  <c r="D169" i="2"/>
  <c r="G169" i="2"/>
  <c r="C169" i="2"/>
  <c r="E169" i="2"/>
  <c r="H169" i="2"/>
  <c r="B169" i="2"/>
  <c r="A170" i="2"/>
  <c r="B170" i="2"/>
  <c r="D170" i="2"/>
  <c r="G170" i="2"/>
  <c r="C170" i="2"/>
  <c r="E170" i="2"/>
  <c r="H170" i="2"/>
  <c r="A171" i="2"/>
  <c r="B171" i="2"/>
  <c r="C171" i="2"/>
  <c r="E171" i="2"/>
  <c r="D171" i="2"/>
  <c r="G171" i="2"/>
  <c r="H171" i="2"/>
  <c r="A172" i="2"/>
  <c r="C172" i="2"/>
  <c r="E172" i="2"/>
  <c r="D172" i="2"/>
  <c r="G172" i="2"/>
  <c r="H172" i="2"/>
  <c r="B172" i="2"/>
  <c r="A173" i="2"/>
  <c r="C173" i="2"/>
  <c r="D173" i="2"/>
  <c r="E173" i="2"/>
  <c r="G173" i="2"/>
  <c r="H173" i="2"/>
  <c r="B173" i="2"/>
  <c r="A174" i="2"/>
  <c r="D174" i="2"/>
  <c r="G174" i="2"/>
  <c r="C174" i="2"/>
  <c r="E174" i="2"/>
  <c r="H174" i="2"/>
  <c r="B174" i="2"/>
  <c r="A175" i="2"/>
  <c r="D175" i="2"/>
  <c r="G175" i="2"/>
  <c r="C175" i="2"/>
  <c r="E175" i="2"/>
  <c r="H175" i="2"/>
  <c r="B175" i="2"/>
  <c r="A176" i="2"/>
  <c r="C176" i="2"/>
  <c r="E176" i="2"/>
  <c r="D176" i="2"/>
  <c r="G176" i="2"/>
  <c r="H176" i="2"/>
  <c r="B176" i="2"/>
  <c r="A177" i="2"/>
  <c r="D177" i="2"/>
  <c r="G177" i="2"/>
  <c r="C177" i="2"/>
  <c r="E177" i="2"/>
  <c r="H177" i="2"/>
  <c r="B177" i="2"/>
  <c r="A178" i="2"/>
  <c r="B178" i="2"/>
  <c r="D178" i="2"/>
  <c r="G178" i="2"/>
  <c r="C178" i="2"/>
  <c r="E178" i="2"/>
  <c r="H178" i="2"/>
  <c r="A179" i="2"/>
  <c r="B179" i="2"/>
  <c r="C179" i="2"/>
  <c r="E179" i="2"/>
  <c r="D179" i="2"/>
  <c r="G179" i="2"/>
  <c r="H179" i="2"/>
  <c r="A180" i="2"/>
  <c r="C180" i="2"/>
  <c r="E180" i="2"/>
  <c r="D180" i="2"/>
  <c r="G180" i="2"/>
  <c r="H180" i="2"/>
  <c r="B180" i="2"/>
  <c r="A181" i="2"/>
  <c r="C181" i="2"/>
  <c r="D181" i="2"/>
  <c r="E181" i="2"/>
  <c r="G181" i="2"/>
  <c r="H181" i="2"/>
  <c r="B181" i="2"/>
  <c r="A182" i="2"/>
  <c r="D182" i="2"/>
  <c r="G182" i="2"/>
  <c r="C182" i="2"/>
  <c r="E182" i="2"/>
  <c r="H182" i="2"/>
  <c r="B182" i="2"/>
  <c r="A183" i="2"/>
  <c r="D183" i="2"/>
  <c r="G183" i="2"/>
  <c r="C183" i="2"/>
  <c r="E183" i="2"/>
  <c r="H183" i="2"/>
  <c r="B183" i="2"/>
  <c r="A184" i="2"/>
  <c r="C184" i="2"/>
  <c r="E184" i="2"/>
  <c r="D184" i="2"/>
  <c r="G184" i="2"/>
  <c r="H184" i="2"/>
  <c r="B184" i="2"/>
  <c r="A185" i="2"/>
  <c r="D185" i="2"/>
  <c r="G185" i="2"/>
  <c r="C185" i="2"/>
  <c r="E185" i="2"/>
  <c r="H185" i="2"/>
  <c r="B185" i="2"/>
  <c r="A186" i="2"/>
  <c r="B186" i="2"/>
  <c r="D186" i="2"/>
  <c r="G186" i="2"/>
  <c r="C186" i="2"/>
  <c r="E186" i="2"/>
  <c r="H186" i="2"/>
  <c r="A187" i="2"/>
  <c r="B187" i="2"/>
  <c r="C187" i="2"/>
  <c r="E187" i="2"/>
  <c r="D187" i="2"/>
  <c r="G187" i="2"/>
  <c r="H187" i="2"/>
  <c r="A188" i="2"/>
  <c r="C188" i="2"/>
  <c r="E188" i="2"/>
  <c r="D188" i="2"/>
  <c r="G188" i="2"/>
  <c r="H188" i="2"/>
  <c r="B188" i="2"/>
  <c r="A189" i="2"/>
  <c r="C189" i="2"/>
  <c r="D189" i="2"/>
  <c r="E189" i="2"/>
  <c r="G189" i="2"/>
  <c r="H189" i="2"/>
  <c r="B189" i="2"/>
  <c r="A190" i="2"/>
  <c r="D190" i="2"/>
  <c r="G190" i="2"/>
  <c r="C190" i="2"/>
  <c r="E190" i="2"/>
  <c r="H190" i="2"/>
  <c r="B190" i="2"/>
  <c r="A191" i="2"/>
  <c r="D191" i="2"/>
  <c r="G191" i="2"/>
  <c r="C191" i="2"/>
  <c r="E191" i="2"/>
  <c r="H191" i="2"/>
  <c r="B191" i="2"/>
  <c r="A192" i="2"/>
  <c r="C192" i="2"/>
  <c r="E192" i="2"/>
  <c r="D192" i="2"/>
  <c r="G192" i="2"/>
  <c r="H192" i="2"/>
  <c r="B192" i="2"/>
  <c r="A193" i="2"/>
  <c r="D193" i="2"/>
  <c r="G193" i="2"/>
  <c r="C193" i="2"/>
  <c r="E193" i="2"/>
  <c r="H193" i="2"/>
  <c r="B193" i="2"/>
  <c r="A194" i="2"/>
  <c r="B194" i="2"/>
  <c r="D194" i="2"/>
  <c r="G194" i="2"/>
  <c r="C194" i="2"/>
  <c r="E194" i="2"/>
  <c r="H194" i="2"/>
  <c r="A195" i="2"/>
  <c r="B195" i="2"/>
  <c r="C195" i="2"/>
  <c r="E195" i="2"/>
  <c r="D195" i="2"/>
  <c r="G195" i="2"/>
  <c r="H195" i="2"/>
  <c r="A196" i="2"/>
  <c r="C196" i="2"/>
  <c r="E196" i="2"/>
  <c r="D196" i="2"/>
  <c r="G196" i="2"/>
  <c r="H196" i="2"/>
  <c r="B196" i="2"/>
  <c r="A197" i="2"/>
  <c r="C197" i="2"/>
  <c r="D197" i="2"/>
  <c r="E197" i="2"/>
  <c r="G197" i="2"/>
  <c r="H197" i="2"/>
  <c r="B197" i="2"/>
  <c r="A198" i="2"/>
  <c r="D198" i="2"/>
  <c r="G198" i="2"/>
  <c r="C198" i="2"/>
  <c r="E198" i="2"/>
  <c r="H198" i="2"/>
  <c r="B198" i="2"/>
  <c r="A199" i="2"/>
  <c r="D199" i="2"/>
  <c r="G199" i="2"/>
  <c r="C199" i="2"/>
  <c r="E199" i="2"/>
  <c r="H199" i="2"/>
  <c r="B199" i="2"/>
  <c r="A200" i="2"/>
  <c r="C200" i="2"/>
  <c r="E200" i="2"/>
  <c r="D200" i="2"/>
  <c r="G200" i="2"/>
  <c r="H200" i="2"/>
  <c r="B200" i="2"/>
  <c r="A201" i="2"/>
  <c r="D201" i="2"/>
  <c r="G201" i="2"/>
  <c r="C201" i="2"/>
  <c r="E201" i="2"/>
  <c r="H201" i="2"/>
  <c r="B201" i="2"/>
  <c r="A202" i="2"/>
  <c r="B202" i="2"/>
  <c r="D202" i="2"/>
  <c r="G202" i="2"/>
  <c r="C202" i="2"/>
  <c r="E202" i="2"/>
  <c r="H202" i="2"/>
  <c r="A203" i="2"/>
  <c r="B203" i="2"/>
  <c r="C203" i="2"/>
  <c r="E203" i="2"/>
  <c r="D203" i="2"/>
  <c r="G203" i="2"/>
  <c r="H203" i="2"/>
  <c r="A204" i="2"/>
  <c r="C204" i="2"/>
  <c r="E204" i="2"/>
  <c r="D204" i="2"/>
  <c r="G204" i="2"/>
  <c r="H204" i="2"/>
  <c r="B204" i="2"/>
  <c r="A205" i="2"/>
  <c r="C205" i="2"/>
  <c r="D205" i="2"/>
  <c r="E205" i="2"/>
  <c r="G205" i="2"/>
  <c r="H205" i="2"/>
  <c r="B205" i="2"/>
  <c r="A206" i="2"/>
  <c r="D206" i="2"/>
  <c r="G206" i="2"/>
  <c r="C206" i="2"/>
  <c r="E206" i="2"/>
  <c r="H206" i="2"/>
  <c r="B206" i="2"/>
  <c r="A207" i="2"/>
  <c r="D207" i="2"/>
  <c r="G207" i="2"/>
  <c r="C207" i="2"/>
  <c r="E207" i="2"/>
  <c r="H207" i="2"/>
  <c r="B207" i="2"/>
  <c r="A208" i="2"/>
  <c r="C208" i="2"/>
  <c r="E208" i="2"/>
  <c r="D208" i="2"/>
  <c r="G208" i="2"/>
  <c r="H208" i="2"/>
  <c r="B208" i="2"/>
  <c r="A209" i="2"/>
  <c r="D209" i="2"/>
  <c r="G209" i="2"/>
  <c r="C209" i="2"/>
  <c r="E209" i="2"/>
  <c r="H209" i="2"/>
  <c r="B209" i="2"/>
  <c r="A210" i="2"/>
  <c r="B210" i="2"/>
  <c r="D210" i="2"/>
  <c r="G210" i="2"/>
  <c r="C210" i="2"/>
  <c r="E210" i="2"/>
  <c r="H210" i="2"/>
  <c r="A211" i="2"/>
  <c r="B211" i="2"/>
  <c r="C211" i="2"/>
  <c r="E211" i="2"/>
  <c r="D211" i="2"/>
  <c r="G211" i="2"/>
  <c r="H211" i="2"/>
  <c r="A212" i="2"/>
  <c r="C212" i="2"/>
  <c r="E212" i="2"/>
  <c r="D212" i="2"/>
  <c r="G212" i="2"/>
  <c r="H212" i="2"/>
  <c r="B212" i="2"/>
  <c r="A213" i="2"/>
  <c r="C213" i="2"/>
  <c r="D213" i="2"/>
  <c r="E213" i="2"/>
  <c r="G213" i="2"/>
  <c r="H213" i="2"/>
  <c r="B213" i="2"/>
  <c r="A214" i="2"/>
  <c r="D214" i="2"/>
  <c r="G214" i="2"/>
  <c r="C214" i="2"/>
  <c r="E214" i="2"/>
  <c r="H214" i="2"/>
  <c r="B214" i="2"/>
  <c r="A215" i="2"/>
  <c r="D215" i="2"/>
  <c r="G215" i="2"/>
  <c r="C215" i="2"/>
  <c r="E215" i="2"/>
  <c r="H215" i="2"/>
  <c r="B215" i="2"/>
  <c r="A216" i="2"/>
  <c r="C216" i="2"/>
  <c r="E216" i="2"/>
  <c r="D216" i="2"/>
  <c r="G216" i="2"/>
  <c r="H216" i="2"/>
  <c r="B216" i="2"/>
  <c r="A217" i="2"/>
  <c r="D217" i="2"/>
  <c r="G217" i="2"/>
  <c r="C217" i="2"/>
  <c r="E217" i="2"/>
  <c r="H217" i="2"/>
  <c r="B217" i="2"/>
  <c r="A218" i="2"/>
  <c r="B218" i="2"/>
  <c r="D218" i="2"/>
  <c r="G218" i="2"/>
  <c r="C218" i="2"/>
  <c r="E218" i="2"/>
  <c r="H218" i="2"/>
  <c r="A219" i="2"/>
  <c r="B219" i="2"/>
  <c r="C219" i="2"/>
  <c r="E219" i="2"/>
  <c r="D219" i="2"/>
  <c r="G219" i="2"/>
  <c r="H219" i="2"/>
  <c r="A220" i="2"/>
  <c r="C220" i="2"/>
  <c r="E220" i="2"/>
  <c r="D220" i="2"/>
  <c r="G220" i="2"/>
  <c r="H220" i="2"/>
  <c r="B220" i="2"/>
  <c r="A221" i="2"/>
  <c r="C221" i="2"/>
  <c r="D221" i="2"/>
  <c r="E221" i="2"/>
  <c r="G221" i="2"/>
  <c r="H221" i="2"/>
  <c r="B221" i="2"/>
  <c r="A222" i="2"/>
  <c r="D222" i="2"/>
  <c r="G222" i="2"/>
  <c r="C222" i="2"/>
  <c r="E222" i="2"/>
  <c r="H222" i="2"/>
  <c r="B222" i="2"/>
  <c r="A223" i="2"/>
  <c r="D223" i="2"/>
  <c r="G223" i="2"/>
  <c r="C223" i="2"/>
  <c r="E223" i="2"/>
  <c r="H223" i="2"/>
  <c r="B223" i="2"/>
  <c r="A224" i="2"/>
  <c r="C224" i="2"/>
  <c r="E224" i="2"/>
  <c r="D224" i="2"/>
  <c r="G224" i="2"/>
  <c r="H224" i="2"/>
  <c r="B224" i="2"/>
  <c r="A225" i="2"/>
  <c r="D225" i="2"/>
  <c r="G225" i="2"/>
  <c r="C225" i="2"/>
  <c r="E225" i="2"/>
  <c r="H225" i="2"/>
  <c r="B225" i="2"/>
  <c r="A226" i="2"/>
  <c r="B226" i="2"/>
  <c r="D226" i="2"/>
  <c r="G226" i="2"/>
  <c r="C226" i="2"/>
  <c r="E226" i="2"/>
  <c r="H226" i="2"/>
  <c r="A227" i="2"/>
  <c r="B227" i="2"/>
  <c r="C227" i="2"/>
  <c r="E227" i="2"/>
  <c r="D227" i="2"/>
  <c r="G227" i="2"/>
  <c r="H227" i="2"/>
  <c r="A228" i="2"/>
  <c r="C228" i="2"/>
  <c r="E228" i="2"/>
  <c r="D228" i="2"/>
  <c r="G228" i="2"/>
  <c r="H228" i="2"/>
  <c r="B228" i="2"/>
  <c r="A229" i="2"/>
  <c r="C229" i="2"/>
  <c r="D229" i="2"/>
  <c r="E229" i="2"/>
  <c r="G229" i="2"/>
  <c r="H229" i="2"/>
  <c r="B229" i="2"/>
  <c r="A230" i="2"/>
  <c r="D230" i="2"/>
  <c r="G230" i="2"/>
  <c r="C230" i="2"/>
  <c r="E230" i="2"/>
  <c r="H230" i="2"/>
  <c r="B230" i="2"/>
  <c r="A231" i="2"/>
  <c r="D231" i="2"/>
  <c r="G231" i="2"/>
  <c r="C231" i="2"/>
  <c r="E231" i="2"/>
  <c r="H231" i="2"/>
  <c r="B231" i="2"/>
  <c r="A232" i="2"/>
  <c r="C232" i="2"/>
  <c r="E232" i="2"/>
  <c r="D232" i="2"/>
  <c r="G232" i="2"/>
  <c r="H232" i="2"/>
  <c r="B232" i="2"/>
  <c r="A233" i="2"/>
  <c r="C233" i="2"/>
  <c r="E233" i="2"/>
  <c r="D233" i="2"/>
  <c r="G233" i="2"/>
  <c r="H233" i="2"/>
  <c r="B233" i="2"/>
  <c r="C11" i="1"/>
  <c r="C12" i="1" l="1"/>
  <c r="O129" i="1" l="1"/>
  <c r="O232" i="1"/>
  <c r="O69" i="1"/>
  <c r="O227" i="1"/>
  <c r="O152" i="1"/>
  <c r="O228" i="1"/>
  <c r="O212" i="1"/>
  <c r="O101" i="1"/>
  <c r="O70" i="1"/>
  <c r="O63" i="1"/>
  <c r="O235" i="1"/>
  <c r="O193" i="1"/>
  <c r="O28" i="1"/>
  <c r="O153" i="1"/>
  <c r="O92" i="1"/>
  <c r="O172" i="1"/>
  <c r="O43" i="1"/>
  <c r="O215" i="1"/>
  <c r="O218" i="1"/>
  <c r="O116" i="1"/>
  <c r="O170" i="1"/>
  <c r="O64" i="1"/>
  <c r="O36" i="1"/>
  <c r="O161" i="1"/>
  <c r="O47" i="1"/>
  <c r="O206" i="1"/>
  <c r="O104" i="1"/>
  <c r="O90" i="1"/>
  <c r="O241" i="1"/>
  <c r="O196" i="1"/>
  <c r="O42" i="1"/>
  <c r="O144" i="1"/>
  <c r="O174" i="1"/>
  <c r="O244" i="1"/>
  <c r="O125" i="1"/>
  <c r="O134" i="1"/>
  <c r="O46" i="1"/>
  <c r="O122" i="1"/>
  <c r="O45" i="1"/>
  <c r="O59" i="1"/>
  <c r="O211" i="1"/>
  <c r="O80" i="1"/>
  <c r="O221" i="1"/>
  <c r="O246" i="1"/>
  <c r="O138" i="1"/>
  <c r="O142" i="1"/>
  <c r="O107" i="1"/>
  <c r="O166" i="1"/>
  <c r="O79" i="1"/>
  <c r="O61" i="1"/>
  <c r="O33" i="1"/>
  <c r="O139" i="1"/>
  <c r="O159" i="1"/>
  <c r="O189" i="1"/>
  <c r="O25" i="1"/>
  <c r="O29" i="1"/>
  <c r="O202" i="1"/>
  <c r="O119" i="1"/>
  <c r="O84" i="1"/>
  <c r="O171" i="1"/>
  <c r="O105" i="1"/>
  <c r="O35" i="1"/>
  <c r="O48" i="1"/>
  <c r="O240" i="1"/>
  <c r="O214" i="1"/>
  <c r="O185" i="1"/>
  <c r="O121" i="1"/>
  <c r="O88" i="1"/>
  <c r="O198" i="1"/>
  <c r="O245" i="1"/>
  <c r="O75" i="1"/>
  <c r="O200" i="1"/>
  <c r="O137" i="1"/>
  <c r="O94" i="1"/>
  <c r="O167" i="1"/>
  <c r="O97" i="1"/>
  <c r="O99" i="1"/>
  <c r="C16" i="1"/>
  <c r="D18" i="1" s="1"/>
  <c r="O162" i="1"/>
  <c r="O39" i="1"/>
  <c r="O133" i="1"/>
  <c r="O53" i="1"/>
  <c r="O22" i="1"/>
  <c r="O243" i="1"/>
  <c r="O71" i="1"/>
  <c r="O195" i="1"/>
  <c r="O135" i="1"/>
  <c r="O112" i="1"/>
  <c r="O208" i="1"/>
  <c r="O187" i="1"/>
  <c r="O52" i="1"/>
  <c r="O89" i="1"/>
  <c r="O199" i="1"/>
  <c r="O81" i="1"/>
  <c r="O180" i="1"/>
  <c r="O186" i="1"/>
  <c r="O145" i="1"/>
  <c r="O194" i="1"/>
  <c r="O68" i="1"/>
  <c r="O238" i="1"/>
  <c r="O57" i="1"/>
  <c r="O229" i="1"/>
  <c r="O83" i="1"/>
  <c r="O95" i="1"/>
  <c r="O131" i="1"/>
  <c r="O37" i="1"/>
  <c r="O78" i="1"/>
  <c r="O115" i="1"/>
  <c r="O110" i="1"/>
  <c r="O204" i="1"/>
  <c r="O21" i="1"/>
  <c r="O149" i="1"/>
  <c r="O179" i="1"/>
  <c r="O34" i="1"/>
  <c r="O118" i="1"/>
  <c r="C15" i="1"/>
  <c r="O126" i="1"/>
  <c r="O98" i="1"/>
  <c r="O216" i="1"/>
  <c r="O86" i="1"/>
  <c r="O93" i="1"/>
  <c r="O158" i="1"/>
  <c r="O130" i="1"/>
  <c r="O164" i="1"/>
  <c r="O150" i="1"/>
  <c r="O141" i="1"/>
  <c r="O146" i="1"/>
  <c r="O44" i="1"/>
  <c r="O65" i="1"/>
  <c r="O147" i="1"/>
  <c r="O108" i="1"/>
  <c r="O234" i="1"/>
  <c r="O205" i="1"/>
  <c r="O32" i="1"/>
  <c r="O85" i="1"/>
  <c r="O222" i="1"/>
  <c r="O120" i="1"/>
  <c r="O242" i="1"/>
  <c r="O178" i="1"/>
  <c r="O233" i="1"/>
  <c r="O143" i="1"/>
  <c r="O168" i="1"/>
  <c r="O231" i="1"/>
  <c r="O157" i="1"/>
  <c r="O73" i="1"/>
  <c r="O40" i="1"/>
  <c r="O155" i="1"/>
  <c r="O237" i="1"/>
  <c r="O124" i="1"/>
  <c r="O236" i="1"/>
  <c r="O26" i="1"/>
  <c r="O100" i="1"/>
  <c r="O23" i="1"/>
  <c r="O132" i="1"/>
  <c r="O165" i="1"/>
  <c r="O209" i="1"/>
  <c r="O41" i="1"/>
  <c r="O55" i="1"/>
  <c r="O27" i="1"/>
  <c r="O54" i="1"/>
  <c r="O77" i="1"/>
  <c r="O50" i="1"/>
  <c r="O213" i="1"/>
  <c r="O117" i="1"/>
  <c r="O103" i="1"/>
  <c r="O226" i="1"/>
  <c r="O91" i="1"/>
  <c r="O217" i="1"/>
  <c r="O210" i="1"/>
  <c r="O113" i="1"/>
  <c r="O123" i="1"/>
  <c r="O24" i="1"/>
  <c r="O230" i="1"/>
  <c r="O58" i="1"/>
  <c r="O136" i="1"/>
  <c r="O140" i="1"/>
  <c r="O114" i="1"/>
  <c r="O220" i="1"/>
  <c r="O197" i="1"/>
  <c r="O154" i="1"/>
  <c r="O184" i="1"/>
  <c r="O56" i="1"/>
  <c r="O169" i="1"/>
  <c r="O207" i="1"/>
  <c r="O177" i="1"/>
  <c r="O66" i="1"/>
  <c r="O156" i="1"/>
  <c r="O127" i="1"/>
  <c r="O87" i="1"/>
  <c r="O183" i="1"/>
  <c r="O151" i="1"/>
  <c r="O128" i="1"/>
  <c r="O38" i="1"/>
  <c r="O74" i="1"/>
  <c r="O176" i="1"/>
  <c r="O192" i="1"/>
  <c r="O67" i="1"/>
  <c r="O102" i="1"/>
  <c r="O106" i="1"/>
  <c r="O203" i="1"/>
  <c r="O219" i="1"/>
  <c r="O62" i="1"/>
  <c r="O181" i="1"/>
  <c r="O175" i="1"/>
  <c r="O223" i="1"/>
  <c r="O60" i="1"/>
  <c r="O191" i="1"/>
  <c r="O190" i="1"/>
  <c r="O182" i="1"/>
  <c r="O72" i="1"/>
  <c r="O76" i="1"/>
  <c r="O82" i="1"/>
  <c r="O96" i="1"/>
  <c r="O30" i="1"/>
  <c r="O163" i="1"/>
  <c r="O201" i="1"/>
  <c r="O225" i="1"/>
  <c r="O160" i="1"/>
  <c r="O224" i="1"/>
  <c r="O111" i="1"/>
  <c r="O49" i="1"/>
  <c r="O51" i="1"/>
  <c r="O148" i="1"/>
  <c r="O31" i="1"/>
  <c r="O109" i="1"/>
  <c r="O173" i="1"/>
  <c r="O239" i="1"/>
  <c r="O188" i="1"/>
  <c r="C18" i="1" l="1"/>
  <c r="E16" i="1"/>
  <c r="E17" i="1" s="1"/>
</calcChain>
</file>

<file path=xl/sharedStrings.xml><?xml version="1.0" encoding="utf-8"?>
<sst xmlns="http://schemas.openxmlformats.org/spreadsheetml/2006/main" count="2088" uniqueCount="721">
  <si>
    <t>RY Per / GSC 03300-00569</t>
  </si>
  <si>
    <t>System Type:</t>
  </si>
  <si>
    <t>EA/SD</t>
  </si>
  <si>
    <t>Eccentric orbit?</t>
  </si>
  <si>
    <t>GCVS 4 Eph.</t>
  </si>
  <si>
    <t>--- Working ----</t>
  </si>
  <si>
    <t>Epoch =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</si>
  <si>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</si>
  <si>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</si>
  <si>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</si>
  <si>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</si>
  <si>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</si>
  <si>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</si>
  <si>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</si>
  <si>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</si>
  <si>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</si>
  <si>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</si>
  <si>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</si>
  <si>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</si>
  <si>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</si>
  <si>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</si>
  <si>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</si>
  <si>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</si>
  <si>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</si>
  <si>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</si>
  <si>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</si>
  <si>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</si>
  <si>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</si>
  <si>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</si>
  <si>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</si>
  <si>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</si>
  <si>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</si>
  <si>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</si>
  <si>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</si>
  <si>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GCVS 4</t>
  </si>
  <si>
    <t>vis</t>
  </si>
  <si>
    <t>S4</t>
  </si>
  <si>
    <t>S5</t>
  </si>
  <si>
    <t>Misc</t>
  </si>
  <si>
    <t>Lin Fit</t>
  </si>
  <si>
    <t>Q. Fit</t>
  </si>
  <si>
    <t>Date</t>
  </si>
  <si>
    <t>BAD?</t>
  </si>
  <si>
    <t> BTAD 45.38 </t>
  </si>
  <si>
    <t>I</t>
  </si>
  <si>
    <t> BLYN 6.73 </t>
  </si>
  <si>
    <t> AN 176.175 </t>
  </si>
  <si>
    <t>VSB 47 </t>
  </si>
  <si>
    <t> BAN 2.131 </t>
  </si>
  <si>
    <t> VB 1.11.136 </t>
  </si>
  <si>
    <t>II</t>
  </si>
  <si>
    <t> AN 176.173 </t>
  </si>
  <si>
    <t> PLYN 1.186 </t>
  </si>
  <si>
    <t> SAC 3.44 </t>
  </si>
  <si>
    <t> CRAC 19 </t>
  </si>
  <si>
    <t> AA 27.159 </t>
  </si>
  <si>
    <t> HA 113.75 </t>
  </si>
  <si>
    <t> AN 255.421 </t>
  </si>
  <si>
    <t> AAC 2.137 </t>
  </si>
  <si>
    <t> AN 277.41 </t>
  </si>
  <si>
    <t> CPRI 21.56 </t>
  </si>
  <si>
    <t> AAC 4.113 </t>
  </si>
  <si>
    <t> AAC 5.51 </t>
  </si>
  <si>
    <t> AAC 5.11 </t>
  </si>
  <si>
    <t> AAC 5.7 </t>
  </si>
  <si>
    <t> AAC 5.53 </t>
  </si>
  <si>
    <t> AAC 5.192 </t>
  </si>
  <si>
    <t> AA 6.143 </t>
  </si>
  <si>
    <t> AA 8.191 </t>
  </si>
  <si>
    <t> AC 1199 </t>
  </si>
  <si>
    <t> AA 9.49 </t>
  </si>
  <si>
    <t> AA 10.70 </t>
  </si>
  <si>
    <t>IBVS 0046</t>
  </si>
  <si>
    <t> HABZ 88 </t>
  </si>
  <si>
    <t> MVS 8.29 </t>
  </si>
  <si>
    <t> AJ 113.426 </t>
  </si>
  <si>
    <t>AJ 92,1168</t>
  </si>
  <si>
    <t>v</t>
  </si>
  <si>
    <t>K</t>
  </si>
  <si>
    <t>HBZ 88</t>
  </si>
  <si>
    <t>AN 301,327</t>
  </si>
  <si>
    <t>AN 302,54</t>
  </si>
  <si>
    <t> BBS 39 </t>
  </si>
  <si>
    <t>BBSAG Bull.39</t>
  </si>
  <si>
    <t>Diethelm R</t>
  </si>
  <si>
    <t>B</t>
  </si>
  <si>
    <t>BBSAG Bull.60</t>
  </si>
  <si>
    <t>N   v</t>
  </si>
  <si>
    <t>Locher K</t>
  </si>
  <si>
    <t> VSSC 60.22 </t>
  </si>
  <si>
    <t>BBSAG Bull.75</t>
  </si>
  <si>
    <t>Kohl M</t>
  </si>
  <si>
    <t> BBS 78 </t>
  </si>
  <si>
    <t>BBSAG Bull.87</t>
  </si>
  <si>
    <t>BBSAG Bull.92</t>
  </si>
  <si>
    <t>BBSAG Bull.93</t>
  </si>
  <si>
    <t>Peter H</t>
  </si>
  <si>
    <t> BBS 107 </t>
  </si>
  <si>
    <t>BAV-M 93</t>
  </si>
  <si>
    <t>2013JAVSO..41..122</t>
  </si>
  <si>
    <t>BAVM 131 </t>
  </si>
  <si>
    <t>BAVM 157 </t>
  </si>
  <si>
    <t>BAVM 171 </t>
  </si>
  <si>
    <t>OEJV 0001</t>
  </si>
  <si>
    <t>BAVM 192 </t>
  </si>
  <si>
    <t>IBVS 5874</t>
  </si>
  <si>
    <t>IBVS 6157</t>
  </si>
  <si>
    <t>OEJV 0211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</si>
  <si>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</si>
  <si>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</si>
  <si>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</si>
  <si>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</si>
  <si>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</si>
  <si>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</si>
  <si>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</si>
  <si>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</si>
  <si>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</si>
  <si>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</si>
  <si>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2427070.708 </t>
  </si>
  <si>
    <t> 29.12.1932 04:59 </t>
  </si>
  <si>
    <t> 0.000 </t>
  </si>
  <si>
    <t>F </t>
  </si>
  <si>
    <t> S.Gaposchkin </t>
  </si>
  <si>
    <t> HA 113.76 </t>
  </si>
  <si>
    <t>2438292.62 </t>
  </si>
  <si>
    <t> 20.09.1963 02:52 </t>
  </si>
  <si>
    <t> -0.02 </t>
  </si>
  <si>
    <t>V </t>
  </si>
  <si>
    <t> K.Kordylewski </t>
  </si>
  <si>
    <t>IBVS 46 </t>
  </si>
  <si>
    <t>2441655.790 </t>
  </si>
  <si>
    <t> 04.12.1972 06:57 </t>
  </si>
  <si>
    <t> 0.004 </t>
  </si>
  <si>
    <t>E </t>
  </si>
  <si>
    <t>?</t>
  </si>
  <si>
    <t> Popper &amp; Dumont </t>
  </si>
  <si>
    <t> AJ 92.1172 </t>
  </si>
  <si>
    <t>2442726.487 </t>
  </si>
  <si>
    <t> 09.11.1975 23:41 </t>
  </si>
  <si>
    <t> -0.016 </t>
  </si>
  <si>
    <t> M.Winiarski </t>
  </si>
  <si>
    <t> AN 301.328 </t>
  </si>
  <si>
    <t>2442740.290 </t>
  </si>
  <si>
    <t> 23.11.1975 18:57 </t>
  </si>
  <si>
    <t> 0.060 </t>
  </si>
  <si>
    <t>P </t>
  </si>
  <si>
    <t> K.Häussler </t>
  </si>
  <si>
    <t>2443481.472 </t>
  </si>
  <si>
    <t> 03.12.1977 23:19 </t>
  </si>
  <si>
    <t> -0.023 </t>
  </si>
  <si>
    <t> D.Lichtenknecker </t>
  </si>
  <si>
    <t>BAVM 31 </t>
  </si>
  <si>
    <t>2443790.346 </t>
  </si>
  <si>
    <t> 08.10.1978 20:18 </t>
  </si>
  <si>
    <t> -0.010 </t>
  </si>
  <si>
    <t> W.Braune </t>
  </si>
  <si>
    <t>2443790.374 </t>
  </si>
  <si>
    <t> 08.10.1978 20:58 </t>
  </si>
  <si>
    <t> 0.018 </t>
  </si>
  <si>
    <t> R.Diethelm </t>
  </si>
  <si>
    <t>2444813.04 </t>
  </si>
  <si>
    <t> 27.07.1981 12:57 </t>
  </si>
  <si>
    <t> 0.01 </t>
  </si>
  <si>
    <t> A.Mallama </t>
  </si>
  <si>
    <t> BBS 61 </t>
  </si>
  <si>
    <t>2446055.308 </t>
  </si>
  <si>
    <t> 20.12.1984 19:23 </t>
  </si>
  <si>
    <t> -0.024 </t>
  </si>
  <si>
    <t> M.Kohl </t>
  </si>
  <si>
    <t> BBS 75 </t>
  </si>
  <si>
    <t>2447208.389 </t>
  </si>
  <si>
    <t> 16.02.1988 21:20 </t>
  </si>
  <si>
    <t> K.Locher </t>
  </si>
  <si>
    <t> BBS 87 </t>
  </si>
  <si>
    <t>2447565.260 </t>
  </si>
  <si>
    <t> 07.02.1989 18:14 </t>
  </si>
  <si>
    <t> -0.057 </t>
  </si>
  <si>
    <t> BBS 92 </t>
  </si>
  <si>
    <t>2447812.391 </t>
  </si>
  <si>
    <t> 12.10.1989 21:23 </t>
  </si>
  <si>
    <t> -0.014 </t>
  </si>
  <si>
    <t> H.Peter </t>
  </si>
  <si>
    <t> BBS 93 </t>
  </si>
  <si>
    <t>2450077.391 </t>
  </si>
  <si>
    <t> 25.12.1995 21:23 </t>
  </si>
  <si>
    <t> 0.009 </t>
  </si>
  <si>
    <t> J.Gensler </t>
  </si>
  <si>
    <t>BAVM 93 </t>
  </si>
  <si>
    <t>2450365.661 </t>
  </si>
  <si>
    <t> 09.10.1996 03:51 </t>
  </si>
  <si>
    <t> S.Cook </t>
  </si>
  <si>
    <t> JAAVSO 41;122 </t>
  </si>
  <si>
    <t>2453330.675 </t>
  </si>
  <si>
    <t> 21.11.2004 04:12 </t>
  </si>
  <si>
    <t> -0.038 </t>
  </si>
  <si>
    <t> R.Meyer </t>
  </si>
  <si>
    <t>BAVM 174 </t>
  </si>
  <si>
    <t>2454504.3855 </t>
  </si>
  <si>
    <t> 07.02.2008 21:15 </t>
  </si>
  <si>
    <t> 0.0030 </t>
  </si>
  <si>
    <t>C </t>
  </si>
  <si>
    <t>-I</t>
  </si>
  <si>
    <t> F.Agerer </t>
  </si>
  <si>
    <t>BAVM 201 </t>
  </si>
  <si>
    <t>2457263.5548 </t>
  </si>
  <si>
    <t> 29.08.2015 01:18 </t>
  </si>
  <si>
    <t>4399</t>
  </si>
  <si>
    <t> 0.0186 </t>
  </si>
  <si>
    <t> H.Braunwarth </t>
  </si>
  <si>
    <t>BAVM 241 (=IBVS 6157) </t>
  </si>
  <si>
    <t>2413144.529 </t>
  </si>
  <si>
    <t> 12.11.1894 00:41 </t>
  </si>
  <si>
    <t> -0.003 </t>
  </si>
  <si>
    <t>2414716.261 </t>
  </si>
  <si>
    <t> 02.03.1899 18:15 </t>
  </si>
  <si>
    <t> -0.028 </t>
  </si>
  <si>
    <t>2415430.098 </t>
  </si>
  <si>
    <t> 14.02.1901 14:21 </t>
  </si>
  <si>
    <t> -0.002 </t>
  </si>
  <si>
    <t>2415711.505 </t>
  </si>
  <si>
    <t> 23.11.1901 00:07 </t>
  </si>
  <si>
    <t> -0.001 </t>
  </si>
  <si>
    <t>2416116.455 </t>
  </si>
  <si>
    <t> 01.01.1903 22:55 </t>
  </si>
  <si>
    <t>2416391.017 </t>
  </si>
  <si>
    <t> 03.10.1903 12:24 </t>
  </si>
  <si>
    <t>2416837.127 </t>
  </si>
  <si>
    <t> 22.12.1904 15:02 </t>
  </si>
  <si>
    <t> -0.004 </t>
  </si>
  <si>
    <t>2417187.182 </t>
  </si>
  <si>
    <t> 07.12.1905 16:22 </t>
  </si>
  <si>
    <t>2417509.764 </t>
  </si>
  <si>
    <t> 26.10.1906 06:20 </t>
  </si>
  <si>
    <t>2417523.503 </t>
  </si>
  <si>
    <t> 09.11.1906 00:04 </t>
  </si>
  <si>
    <t> 0.016 </t>
  </si>
  <si>
    <t> M.Luizet </t>
  </si>
  <si>
    <t>2417523.505 </t>
  </si>
  <si>
    <t> 09.11.1906 00:07 </t>
  </si>
  <si>
    <t> N.Ichinohe </t>
  </si>
  <si>
    <t>2417544.037 </t>
  </si>
  <si>
    <t> 29.11.1906 12:53 </t>
  </si>
  <si>
    <t> -0.041 </t>
  </si>
  <si>
    <t>2417564.661 </t>
  </si>
  <si>
    <t> 20.12.1906 03:51 </t>
  </si>
  <si>
    <t> -0.008 </t>
  </si>
  <si>
    <t>2417571.517 </t>
  </si>
  <si>
    <t> 27.12.1906 00:24 </t>
  </si>
  <si>
    <t> -0.015 </t>
  </si>
  <si>
    <t>2417578.386 </t>
  </si>
  <si>
    <t> 02.01.1907 21:15 </t>
  </si>
  <si>
    <t> A.A.Nijland </t>
  </si>
  <si>
    <t>2417585.229 </t>
  </si>
  <si>
    <t> 09.01.1907 17:29 </t>
  </si>
  <si>
    <t> -0.030 </t>
  </si>
  <si>
    <t>2417598.89 </t>
  </si>
  <si>
    <t> 23.01.1907 09:21 </t>
  </si>
  <si>
    <t> -0.10 </t>
  </si>
  <si>
    <t> E.Hartwig </t>
  </si>
  <si>
    <t>2417598.966 </t>
  </si>
  <si>
    <t> 23.01.1907 11:11 </t>
  </si>
  <si>
    <t> -0.021 </t>
  </si>
  <si>
    <t>2417612.743 </t>
  </si>
  <si>
    <t> 06.02.1907 05:49 </t>
  </si>
  <si>
    <t> 0.029 </t>
  </si>
  <si>
    <t>2417621.722 </t>
  </si>
  <si>
    <t> 15.02.1907 05:19 </t>
  </si>
  <si>
    <t> -1.287 </t>
  </si>
  <si>
    <t>2417626.436 </t>
  </si>
  <si>
    <t> 19.02.1907 22:27 </t>
  </si>
  <si>
    <t> -0.005 </t>
  </si>
  <si>
    <t>2417633.311 </t>
  </si>
  <si>
    <t> 26.02.1907 19:27 </t>
  </si>
  <si>
    <t> 0.007 </t>
  </si>
  <si>
    <t>2417640.145 </t>
  </si>
  <si>
    <t> 05.03.1907 15:28 </t>
  </si>
  <si>
    <t>2417667.618 </t>
  </si>
  <si>
    <t> 02.04.1907 02:49 </t>
  </si>
  <si>
    <t>2417667.66 </t>
  </si>
  <si>
    <t> 02.04.1907 03:50 </t>
  </si>
  <si>
    <t> 0.04 </t>
  </si>
  <si>
    <t>2417715.670 </t>
  </si>
  <si>
    <t> 20.05.1907 04:04 </t>
  </si>
  <si>
    <t> 0.003 </t>
  </si>
  <si>
    <t>2417770.584 </t>
  </si>
  <si>
    <t> 14.07.1907 02:00 </t>
  </si>
  <si>
    <t> 0.008 </t>
  </si>
  <si>
    <t>2417777.451 </t>
  </si>
  <si>
    <t> 20.07.1907 22:49 </t>
  </si>
  <si>
    <t> 0.012 </t>
  </si>
  <si>
    <t>2417818.614 </t>
  </si>
  <si>
    <t> 31.08.1907 02:44 </t>
  </si>
  <si>
    <t> -0.007 </t>
  </si>
  <si>
    <t>2417839.220 </t>
  </si>
  <si>
    <t> 20.09.1907 17:16 </t>
  </si>
  <si>
    <t>2417859.802 </t>
  </si>
  <si>
    <t> 11.10.1907 07:14 </t>
  </si>
  <si>
    <t> -0.000 </t>
  </si>
  <si>
    <t>2417866.641 </t>
  </si>
  <si>
    <t> 18.10.1907 03:23 </t>
  </si>
  <si>
    <t> -0.025 </t>
  </si>
  <si>
    <t>2417921.586 </t>
  </si>
  <si>
    <t> 12.12.1907 02:03 </t>
  </si>
  <si>
    <t>2417935.276 </t>
  </si>
  <si>
    <t> 25.12.1907 18:37 </t>
  </si>
  <si>
    <t>2417942.143 </t>
  </si>
  <si>
    <t> 01.01.1908 15:25 </t>
  </si>
  <si>
    <t> -0.022 </t>
  </si>
  <si>
    <t>2417983.345 </t>
  </si>
  <si>
    <t> 11.02.1908 20:16 </t>
  </si>
  <si>
    <t>2418134.334 </t>
  </si>
  <si>
    <t> 11.07.1908 20:00 </t>
  </si>
  <si>
    <t> -0.011 </t>
  </si>
  <si>
    <t>2418168.658 </t>
  </si>
  <si>
    <t> 15.08.1908 03:47 </t>
  </si>
  <si>
    <t>2418182.390 </t>
  </si>
  <si>
    <t> 28.08.1908 21:21 </t>
  </si>
  <si>
    <t>2418216.702 </t>
  </si>
  <si>
    <t> 02.10.1908 04:50 </t>
  </si>
  <si>
    <t>2418223.581 </t>
  </si>
  <si>
    <t> 09.10.1908 01:56 </t>
  </si>
  <si>
    <t> 0.010 </t>
  </si>
  <si>
    <t>2418230.437 </t>
  </si>
  <si>
    <t> 15.10.1908 22:29 </t>
  </si>
  <si>
    <t> 0.002 </t>
  </si>
  <si>
    <t>2418244.166 </t>
  </si>
  <si>
    <t> 29.10.1908 15:59 </t>
  </si>
  <si>
    <t>2418319.639 </t>
  </si>
  <si>
    <t> 13.01.1909 03:20 </t>
  </si>
  <si>
    <t>2418326.518 </t>
  </si>
  <si>
    <t> 20.01.1909 00:25 </t>
  </si>
  <si>
    <t>2418326.527 </t>
  </si>
  <si>
    <t> 20.01.1909 00:38 </t>
  </si>
  <si>
    <t>2418518.703 </t>
  </si>
  <si>
    <t> 31.07.1909 04:52 </t>
  </si>
  <si>
    <t>2418525.551 </t>
  </si>
  <si>
    <t> 07.08.1909 01:13 </t>
  </si>
  <si>
    <t> -0.017 </t>
  </si>
  <si>
    <t>2418566.751 </t>
  </si>
  <si>
    <t> 17.09.1909 06:01 </t>
  </si>
  <si>
    <t>2418601.067 </t>
  </si>
  <si>
    <t> 21.10.1909 13:36 </t>
  </si>
  <si>
    <t>2418628.517 </t>
  </si>
  <si>
    <t> 18.11.1909 00:24 </t>
  </si>
  <si>
    <t>2418649.111 </t>
  </si>
  <si>
    <t> 08.12.1909 14:39 </t>
  </si>
  <si>
    <t>2418690.289 </t>
  </si>
  <si>
    <t> 18.01.1910 18:56 </t>
  </si>
  <si>
    <t>2418917.03 </t>
  </si>
  <si>
    <t> 02.09.1910 12:43 </t>
  </si>
  <si>
    <t> 0.24 </t>
  </si>
  <si>
    <t>2418971.673 </t>
  </si>
  <si>
    <t> 27.10.1910 04:09 </t>
  </si>
  <si>
    <t> -0.027 </t>
  </si>
  <si>
    <t>2419019.730 </t>
  </si>
  <si>
    <t> 14.12.1910 05:31 </t>
  </si>
  <si>
    <t>2419026.611 </t>
  </si>
  <si>
    <t> 21.12.1910 02:39 </t>
  </si>
  <si>
    <t>2419033.486 </t>
  </si>
  <si>
    <t> 27.12.1910 23:39 </t>
  </si>
  <si>
    <t> 0.014 </t>
  </si>
  <si>
    <t>2419047.167 </t>
  </si>
  <si>
    <t> 10.01.1911 16:00 </t>
  </si>
  <si>
    <t> -0.032 </t>
  </si>
  <si>
    <t>2419047.187 </t>
  </si>
  <si>
    <t> 10.01.1911 16:29 </t>
  </si>
  <si>
    <t> -0.012 </t>
  </si>
  <si>
    <t>2419054.071 </t>
  </si>
  <si>
    <t> 17.01.1911 13:42 </t>
  </si>
  <si>
    <t>2419054.093 </t>
  </si>
  <si>
    <t> 17.01.1911 14:13 </t>
  </si>
  <si>
    <t> 0.030 </t>
  </si>
  <si>
    <t>2419067.776 </t>
  </si>
  <si>
    <t> 31.01.1911 06:37 </t>
  </si>
  <si>
    <t>2419074.622 </t>
  </si>
  <si>
    <t> 07.02.1911 02:55 </t>
  </si>
  <si>
    <t> -0.031 </t>
  </si>
  <si>
    <t>2419239.375 </t>
  </si>
  <si>
    <t> 21.07.1911 21:00 </t>
  </si>
  <si>
    <t>2419266.819 </t>
  </si>
  <si>
    <t> 18.08.1911 07:39 </t>
  </si>
  <si>
    <t>2419273.701 </t>
  </si>
  <si>
    <t> 25.08.1911 04:49 </t>
  </si>
  <si>
    <t>2419321.729 </t>
  </si>
  <si>
    <t> 12.10.1911 05:29 </t>
  </si>
  <si>
    <t> -0.013 </t>
  </si>
  <si>
    <t>2419328.600 </t>
  </si>
  <si>
    <t> 19.10.1911 02:24 </t>
  </si>
  <si>
    <t>2419376.650 </t>
  </si>
  <si>
    <t> 06.12.1911 03:36 </t>
  </si>
  <si>
    <t>2419692.380 </t>
  </si>
  <si>
    <t> 16.10.1912 21:07 </t>
  </si>
  <si>
    <t> 0.006 </t>
  </si>
  <si>
    <t>2419740.375 </t>
  </si>
  <si>
    <t> 03.12.1912 21:00 </t>
  </si>
  <si>
    <t> -0.044 </t>
  </si>
  <si>
    <t>2419740.420 </t>
  </si>
  <si>
    <t> 03.12.1912 22:04 </t>
  </si>
  <si>
    <t> 0.001 </t>
  </si>
  <si>
    <t>2419747.287 </t>
  </si>
  <si>
    <t> 10.12.1912 18:53 </t>
  </si>
  <si>
    <t>2419754.125 </t>
  </si>
  <si>
    <t> 17.12.1912 15:00 </t>
  </si>
  <si>
    <t>2419809.075 </t>
  </si>
  <si>
    <t> 10.02.1913 13:48 </t>
  </si>
  <si>
    <t> 0.020 </t>
  </si>
  <si>
    <t>2420111.050 </t>
  </si>
  <si>
    <t> 09.12.1913 13:12 </t>
  </si>
  <si>
    <t>2420474.802 </t>
  </si>
  <si>
    <t> 08.12.1914 07:14 </t>
  </si>
  <si>
    <t> -0.019 </t>
  </si>
  <si>
    <t>2420735.638 </t>
  </si>
  <si>
    <t> 26.08.1915 03:18 </t>
  </si>
  <si>
    <t>2420749.374 </t>
  </si>
  <si>
    <t> 08.09.1915 20:58 </t>
  </si>
  <si>
    <t> 0.011 </t>
  </si>
  <si>
    <t>2420763.120 </t>
  </si>
  <si>
    <t> 22.09.1915 14:52 </t>
  </si>
  <si>
    <t>2420879.765 </t>
  </si>
  <si>
    <t> 17.01.1916 06:21 </t>
  </si>
  <si>
    <t> -0.006 </t>
  </si>
  <si>
    <t>2421168.032 </t>
  </si>
  <si>
    <t> 31.10.1916 12:46 </t>
  </si>
  <si>
    <t> -0.009 </t>
  </si>
  <si>
    <t>2421305.322 </t>
  </si>
  <si>
    <t> 17.03.1917 19:43 </t>
  </si>
  <si>
    <t>2421538.659 </t>
  </si>
  <si>
    <t> 06.11.1917 03:48 </t>
  </si>
  <si>
    <t>2421909.292 </t>
  </si>
  <si>
    <t> 11.11.1918 19:00 </t>
  </si>
  <si>
    <t>2422307.393 </t>
  </si>
  <si>
    <t> 14.12.1919 21:25 </t>
  </si>
  <si>
    <t>2422726.056 </t>
  </si>
  <si>
    <t> 05.02.1921 13:20 </t>
  </si>
  <si>
    <t>2422959.416 </t>
  </si>
  <si>
    <t> 26.09.1921 21:59 </t>
  </si>
  <si>
    <t> J.Ellsworth </t>
  </si>
  <si>
    <t>2422966.289 </t>
  </si>
  <si>
    <t> 03.10.1921 18:56 </t>
  </si>
  <si>
    <t>2423000.615 </t>
  </si>
  <si>
    <t> 07.11.1921 02:45 </t>
  </si>
  <si>
    <t>2423316.328 </t>
  </si>
  <si>
    <t> 18.09.1922 19:52 </t>
  </si>
  <si>
    <t>2423350.663 </t>
  </si>
  <si>
    <t> 23.10.1922 03:54 </t>
  </si>
  <si>
    <t>2423604.619 </t>
  </si>
  <si>
    <t> 04.07.1923 02:51 </t>
  </si>
  <si>
    <t> J.Gadomski </t>
  </si>
  <si>
    <t>2423618.331 </t>
  </si>
  <si>
    <t> 17.07.1923 19:56 </t>
  </si>
  <si>
    <t>2423748.740 </t>
  </si>
  <si>
    <t> 25.11.1923 05:45 </t>
  </si>
  <si>
    <t>2423817.392 </t>
  </si>
  <si>
    <t> 01.02.1924 21:24 </t>
  </si>
  <si>
    <t>2423851.658 </t>
  </si>
  <si>
    <t> 07.03.1924 03:47 </t>
  </si>
  <si>
    <t> -0.037 </t>
  </si>
  <si>
    <t>2424023.345 </t>
  </si>
  <si>
    <t> 25.08.1924 20:16 </t>
  </si>
  <si>
    <t>2424112.501 </t>
  </si>
  <si>
    <t> 23.11.1924 00:01 </t>
  </si>
  <si>
    <t>2424229.192 </t>
  </si>
  <si>
    <t> 19.03.1925 16:36 </t>
  </si>
  <si>
    <t>2424455.684 </t>
  </si>
  <si>
    <t> 01.11.1925 04:24 </t>
  </si>
  <si>
    <t>2424524.313 </t>
  </si>
  <si>
    <t> 08.01.1926 19:30 </t>
  </si>
  <si>
    <t>2424785.131 </t>
  </si>
  <si>
    <t> 26.09.1926 15:08 </t>
  </si>
  <si>
    <t>2425121.432 </t>
  </si>
  <si>
    <t> 28.08.1927 22:22 </t>
  </si>
  <si>
    <t> J.Mergentaler </t>
  </si>
  <si>
    <t>2425128.308 </t>
  </si>
  <si>
    <t> 04.09.1927 19:23 </t>
  </si>
  <si>
    <t>2425231.274 </t>
  </si>
  <si>
    <t> 16.12.1927 18:34 </t>
  </si>
  <si>
    <t>2425272.374 </t>
  </si>
  <si>
    <t> 26.01.1928 20:58 </t>
  </si>
  <si>
    <t> -0.080 </t>
  </si>
  <si>
    <t>2425512.675 </t>
  </si>
  <si>
    <t> 23.09.1928 04:12 </t>
  </si>
  <si>
    <t>2425526.364 </t>
  </si>
  <si>
    <t> 06.10.1928 20:44 </t>
  </si>
  <si>
    <t> -0.042 </t>
  </si>
  <si>
    <t>2425574.449 </t>
  </si>
  <si>
    <t> 23.11.1928 22:46 </t>
  </si>
  <si>
    <t>2425640.970 </t>
  </si>
  <si>
    <t> 29.01.1929 11:16 </t>
  </si>
  <si>
    <t> -2.116 </t>
  </si>
  <si>
    <t>2425862.439 </t>
  </si>
  <si>
    <t> 07.09.1929 22:32 </t>
  </si>
  <si>
    <t> -0.281 </t>
  </si>
  <si>
    <t> A.Jensch </t>
  </si>
  <si>
    <t>2425869.565 </t>
  </si>
  <si>
    <t> 15.09.1929 01:33 </t>
  </si>
  <si>
    <t>2425883.296 </t>
  </si>
  <si>
    <t> 28.09.1929 19:06 </t>
  </si>
  <si>
    <t>2425890.230 </t>
  </si>
  <si>
    <t> 05.10.1929 17:31 </t>
  </si>
  <si>
    <t> 0.055 </t>
  </si>
  <si>
    <t> J.Pagaczewski </t>
  </si>
  <si>
    <t>2426185.479 </t>
  </si>
  <si>
    <t> 27.07.1930 23:29 </t>
  </si>
  <si>
    <t> 0.171 </t>
  </si>
  <si>
    <t>2426244.392 </t>
  </si>
  <si>
    <t> 24.09.1930 21:24 </t>
  </si>
  <si>
    <t> 0.744 </t>
  </si>
  <si>
    <t>2426343.200 </t>
  </si>
  <si>
    <t> 01.01.1931 16:48 </t>
  </si>
  <si>
    <t>2426638.304 </t>
  </si>
  <si>
    <t> 23.10.1931 19:17 </t>
  </si>
  <si>
    <t>2426979.494 </t>
  </si>
  <si>
    <t> 28.09.1932 23:51 </t>
  </si>
  <si>
    <t> -1.988 </t>
  </si>
  <si>
    <t>2426995.181 </t>
  </si>
  <si>
    <t> 14.10.1932 16:20 </t>
  </si>
  <si>
    <t>2427441.344 </t>
  </si>
  <si>
    <t> 03.01.1934 20:15 </t>
  </si>
  <si>
    <t>2427699.604 </t>
  </si>
  <si>
    <t> 19.09.1934 02:29 </t>
  </si>
  <si>
    <t> 0.880 </t>
  </si>
  <si>
    <t>2427736.479 </t>
  </si>
  <si>
    <t> 25.10.1934 23:29 </t>
  </si>
  <si>
    <t> 0.005 </t>
  </si>
  <si>
    <t>2427811.940 </t>
  </si>
  <si>
    <t> 09.01.1935 10:33 </t>
  </si>
  <si>
    <t> -0.033 </t>
  </si>
  <si>
    <t> A.Kwiek </t>
  </si>
  <si>
    <t>2427825.707 </t>
  </si>
  <si>
    <t> 23.01.1935 04:58 </t>
  </si>
  <si>
    <t> F.Lause </t>
  </si>
  <si>
    <t>2427832.550 </t>
  </si>
  <si>
    <t> 30.01.1935 01:12 </t>
  </si>
  <si>
    <t>2427853.153 </t>
  </si>
  <si>
    <t> 19.02.1935 15:40 </t>
  </si>
  <si>
    <t>2427887.459 </t>
  </si>
  <si>
    <t> 25.03.1935 23:00 </t>
  </si>
  <si>
    <t>2427908.062 </t>
  </si>
  <si>
    <t> 15.04.1935 13:29 </t>
  </si>
  <si>
    <t>2427914.980 </t>
  </si>
  <si>
    <t> 22.04.1935 11:31 </t>
  </si>
  <si>
    <t> 0.053 </t>
  </si>
  <si>
    <t>2427928.681 </t>
  </si>
  <si>
    <t> 06.05.1935 04:20 </t>
  </si>
  <si>
    <t> 0.027 </t>
  </si>
  <si>
    <t>2428045.327 </t>
  </si>
  <si>
    <t> 30.08.1935 19:50 </t>
  </si>
  <si>
    <t>2428086.532 </t>
  </si>
  <si>
    <t> 11.10.1935 00:46 </t>
  </si>
  <si>
    <t>2428134.563 </t>
  </si>
  <si>
    <t> 28.11.1935 01:30 </t>
  </si>
  <si>
    <t>2428210.045 </t>
  </si>
  <si>
    <t> 11.02.1936 13:04 </t>
  </si>
  <si>
    <t>2428395.349 </t>
  </si>
  <si>
    <t> 14.08.1936 20:22 </t>
  </si>
  <si>
    <t>2428429.683 </t>
  </si>
  <si>
    <t> 18.09.1936 04:23 </t>
  </si>
  <si>
    <t>2428457.132 </t>
  </si>
  <si>
    <t> 15.10.1936 15:10 </t>
  </si>
  <si>
    <t>2428512.060 </t>
  </si>
  <si>
    <t> 09.12.1936 13:26 </t>
  </si>
  <si>
    <t>2428525.778 </t>
  </si>
  <si>
    <t> 23.12.1936 06:40 </t>
  </si>
  <si>
    <t>2428752.288 </t>
  </si>
  <si>
    <t> 06.08.1937 18:54 </t>
  </si>
  <si>
    <t>2428807.188 </t>
  </si>
  <si>
    <t> 30.09.1937 16:30 </t>
  </si>
  <si>
    <t>2428834.607 </t>
  </si>
  <si>
    <t> 28.10.1937 02:34 </t>
  </si>
  <si>
    <t>2428841.506 </t>
  </si>
  <si>
    <t> 04.11.1937 00:08 </t>
  </si>
  <si>
    <t> F.B.Wood </t>
  </si>
  <si>
    <t>2428868.956 </t>
  </si>
  <si>
    <t> 01.12.1937 10:56 </t>
  </si>
  <si>
    <t>2428889.560 </t>
  </si>
  <si>
    <t> 22.12.1937 01:26 </t>
  </si>
  <si>
    <t>2428917.032 </t>
  </si>
  <si>
    <t> 18.01.1938 12:46 </t>
  </si>
  <si>
    <t> 0.025 </t>
  </si>
  <si>
    <t>2428937.590 </t>
  </si>
  <si>
    <t> 08.02.1938 02:09 </t>
  </si>
  <si>
    <t>2428951.327 </t>
  </si>
  <si>
    <t> 21.02.1938 19:50 </t>
  </si>
  <si>
    <t>2428958.170 </t>
  </si>
  <si>
    <t> 28.02.1938 16:04 </t>
  </si>
  <si>
    <t>2429219.001 </t>
  </si>
  <si>
    <t> 16.11.1938 12:01 </t>
  </si>
  <si>
    <t>2429562.190 </t>
  </si>
  <si>
    <t> 25.10.1939 16:33 </t>
  </si>
  <si>
    <t>2429569.035 </t>
  </si>
  <si>
    <t> 01.11.1939 12:50 </t>
  </si>
  <si>
    <t>2429582.757 </t>
  </si>
  <si>
    <t> 15.11.1939 06:10 </t>
  </si>
  <si>
    <t>2429596.490 </t>
  </si>
  <si>
    <t> 28.11.1939 23:45 </t>
  </si>
  <si>
    <t>2429953.400 </t>
  </si>
  <si>
    <t> 19.11.1940 21:36 </t>
  </si>
  <si>
    <t>2429960.262 </t>
  </si>
  <si>
    <t> 26.11.1940 18:17 </t>
  </si>
  <si>
    <t>2430008.308 </t>
  </si>
  <si>
    <t> 13.01.1941 19:23 </t>
  </si>
  <si>
    <t>2430028.892 </t>
  </si>
  <si>
    <t> 03.02.1941 09:24 </t>
  </si>
  <si>
    <t>2430035.767 </t>
  </si>
  <si>
    <t> 10.02.1941 06:24 </t>
  </si>
  <si>
    <t>2430042.625 </t>
  </si>
  <si>
    <t> 17.02.1941 03:00 </t>
  </si>
  <si>
    <t>2430317.156 </t>
  </si>
  <si>
    <t> 18.11.1941 15:44 </t>
  </si>
  <si>
    <t>2430660.352 </t>
  </si>
  <si>
    <t> 27.10.1942 20:26 </t>
  </si>
  <si>
    <t>2431030.897 </t>
  </si>
  <si>
    <t> 02.11.1943 09:31 </t>
  </si>
  <si>
    <t> -0.089 </t>
  </si>
  <si>
    <t>2431435.927 </t>
  </si>
  <si>
    <t> 11.12.1944 10:14 </t>
  </si>
  <si>
    <t>2431724.198 </t>
  </si>
  <si>
    <t> 25.09.1945 16:45 </t>
  </si>
  <si>
    <t>2432623.329 </t>
  </si>
  <si>
    <t> 12.03.1948 19:53 </t>
  </si>
  <si>
    <t> A.Szafraniec </t>
  </si>
  <si>
    <t>2433505.62 </t>
  </si>
  <si>
    <t> 12.08.1950 02:52 </t>
  </si>
  <si>
    <t> 0.32 </t>
  </si>
  <si>
    <t> R.Szafraniec </t>
  </si>
  <si>
    <t>2433505.65 </t>
  </si>
  <si>
    <t> 12.08.1950 03:36 </t>
  </si>
  <si>
    <t> 0.35 </t>
  </si>
  <si>
    <t>2433515.599 </t>
  </si>
  <si>
    <t> 22.08.1950 02:22 </t>
  </si>
  <si>
    <t>2434222.546 </t>
  </si>
  <si>
    <t> 29.07.1952 01:06 </t>
  </si>
  <si>
    <t>2434442.167 </t>
  </si>
  <si>
    <t> 05.03.1953 16:00 </t>
  </si>
  <si>
    <t>2434449.040 </t>
  </si>
  <si>
    <t> 12.03.1953 12:57 </t>
  </si>
  <si>
    <t> N.M.Shakhovskoy </t>
  </si>
  <si>
    <t>2435396.223 </t>
  </si>
  <si>
    <t> 15.10.1955 17:21 </t>
  </si>
  <si>
    <t>2435876.636 </t>
  </si>
  <si>
    <t> 07.02.1957 03:15 </t>
  </si>
  <si>
    <t>2436192.384 </t>
  </si>
  <si>
    <t> 19.12.1957 21:12 </t>
  </si>
  <si>
    <t>2436401.50 </t>
  </si>
  <si>
    <t> 17.07.1958 00:00 </t>
  </si>
  <si>
    <t> -0.23 </t>
  </si>
  <si>
    <t> Yurkovsky et al. </t>
  </si>
  <si>
    <t>2436453.192 </t>
  </si>
  <si>
    <t> 06.09.1958 16:36 </t>
  </si>
  <si>
    <t>2436489.49 </t>
  </si>
  <si>
    <t> 12.10.1958 23:45 </t>
  </si>
  <si>
    <t> 1.97 </t>
  </si>
  <si>
    <t>2436548.20 </t>
  </si>
  <si>
    <t> 10.12.1958 16:48 </t>
  </si>
  <si>
    <t> -1.09 </t>
  </si>
  <si>
    <t>2436638.539 </t>
  </si>
  <si>
    <t> 11.03.1959 00:56 </t>
  </si>
  <si>
    <t>2436901.24 </t>
  </si>
  <si>
    <t> 28.11.1959 17:45 </t>
  </si>
  <si>
    <t> 1.91 </t>
  </si>
  <si>
    <t>2437518.47 </t>
  </si>
  <si>
    <t> 06.08.1961 23:16 </t>
  </si>
  <si>
    <t> 1.41 </t>
  </si>
  <si>
    <t>2437959.27 </t>
  </si>
  <si>
    <t> 21.10.1962 18:28 </t>
  </si>
  <si>
    <t> -0.49 </t>
  </si>
  <si>
    <t>2438088.681 </t>
  </si>
  <si>
    <t> 28.02.1963 04:20 </t>
  </si>
  <si>
    <t> -1.483 </t>
  </si>
  <si>
    <t>2438381.862 </t>
  </si>
  <si>
    <t> 18.12.1963 08:41 </t>
  </si>
  <si>
    <t>2438670.129 </t>
  </si>
  <si>
    <t> 01.10.1964 15:05 </t>
  </si>
  <si>
    <t>2438973.52 </t>
  </si>
  <si>
    <t> 01.08.1965 00:28 </t>
  </si>
  <si>
    <t> -2.04 </t>
  </si>
  <si>
    <t>2439061.365 </t>
  </si>
  <si>
    <t> 27.10.1965 20:45 </t>
  </si>
  <si>
    <t>2439061.372 </t>
  </si>
  <si>
    <t> 27.10.1965 20:55 </t>
  </si>
  <si>
    <t> H.Busch </t>
  </si>
  <si>
    <t>2439767.34 </t>
  </si>
  <si>
    <t> 03.10.1967 20:09 </t>
  </si>
  <si>
    <t> -0.97 </t>
  </si>
  <si>
    <t>2440502.33 </t>
  </si>
  <si>
    <t> 07.10.1969 19:55 </t>
  </si>
  <si>
    <t> -0.38 </t>
  </si>
  <si>
    <t>2441573.332 </t>
  </si>
  <si>
    <t> 12.09.1972 19:58 </t>
  </si>
  <si>
    <t> -0.092 </t>
  </si>
  <si>
    <t>2441655.780 </t>
  </si>
  <si>
    <t> 04.12.1972 06:43 </t>
  </si>
  <si>
    <t> E.Olson &amp; M.Plavec </t>
  </si>
  <si>
    <t>2443765.320 </t>
  </si>
  <si>
    <t> 13.09.1978 19:40 </t>
  </si>
  <si>
    <t> -1.013 </t>
  </si>
  <si>
    <t>2445573.323 </t>
  </si>
  <si>
    <t> 26.08.1983 19:45 </t>
  </si>
  <si>
    <t> -1.560 </t>
  </si>
  <si>
    <t> T.Brelstaff </t>
  </si>
  <si>
    <t>2446352.31 </t>
  </si>
  <si>
    <t> 13.10.1985 19:26 </t>
  </si>
  <si>
    <t> 1.84 </t>
  </si>
  <si>
    <t>2449615.451 </t>
  </si>
  <si>
    <t> 19.09.1994 22:49 </t>
  </si>
  <si>
    <t> -2.072 </t>
  </si>
  <si>
    <t>2451423.40 </t>
  </si>
  <si>
    <t> 01.09.1999 21:36 </t>
  </si>
  <si>
    <t> 0.76 </t>
  </si>
  <si>
    <t>2452651.219 </t>
  </si>
  <si>
    <t> 11.01.2003 17:15 </t>
  </si>
  <si>
    <t>2452878.59 </t>
  </si>
  <si>
    <t> 27.08.2003 02:09 </t>
  </si>
  <si>
    <t> 0.87 </t>
  </si>
  <si>
    <t>2453893.537 </t>
  </si>
  <si>
    <t> 07.06.2006 00:53 </t>
  </si>
  <si>
    <t>JBAV, 55</t>
  </si>
  <si>
    <t>12/11/1894</t>
  </si>
  <si>
    <t>02/03/1899</t>
  </si>
  <si>
    <t>vis?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</si>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</sst>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m/d/yyyy"/>
    <numFmt numFmtId="167" formatCode="0.00000"/>
    <numFmt numFmtId="169" formatCode="d/mm/yyyy;@"/>
  </numFmts>
  <fonts count="16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</cellStyleXfs>
  <cellXfs count="60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0" fillId="0" borderId="4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8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165" fontId="7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166" fontId="0" fillId="0" borderId="0" xfId="0" applyNumberForma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3" fillId="2" borderId="11" xfId="5" applyNumberFormat="1" applyFill="1" applyBorder="1" applyAlignment="1" applyProtection="1">
      <alignment horizontal="right" vertical="top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9" fontId="0" fillId="0" borderId="0" xfId="0" applyNumberFormat="1" applyAlignment="1"/>
    <xf numFmtId="167" fontId="15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RY Per - O-C Diagr.</a:t>
            </a:r>
          </a:p>
        </c:rich>
      </c:tx>
      <c:layout>
        <c:manualLayout>
          <c:xMode val="edge"/>
          <c:yMode val="edge"/>
          <c:x val="0.35883481777892517"/>
          <c:y val="3.16455696202531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8784370942914"/>
          <c:y val="0.13571602330196531"/>
          <c:w val="0.8345691398069881"/>
          <c:h val="0.6364368478330452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Active!$H$21:$H$245</c:f>
              <c:numCache>
                <c:formatCode>General</c:formatCode>
                <c:ptCount val="225"/>
                <c:pt idx="1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FB-48F8-A6E3-F4FC895C8DA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Active!$I$21:$I$245</c:f>
              <c:numCache>
                <c:formatCode>General</c:formatCode>
                <c:ptCount val="225"/>
                <c:pt idx="0">
                  <c:v>-2.9772999987471849E-3</c:v>
                </c:pt>
                <c:pt idx="1">
                  <c:v>-2.7659999999741558E-2</c:v>
                </c:pt>
                <c:pt idx="2">
                  <c:v>-1.5551999986200826E-3</c:v>
                </c:pt>
                <c:pt idx="3">
                  <c:v>-7.7349999992293306E-4</c:v>
                </c:pt>
                <c:pt idx="4">
                  <c:v>-1.1851999988721218E-3</c:v>
                </c:pt>
                <c:pt idx="5">
                  <c:v>1.8162799999117851E-2</c:v>
                </c:pt>
                <c:pt idx="6">
                  <c:v>-3.6466999990807381E-3</c:v>
                </c:pt>
                <c:pt idx="7">
                  <c:v>9.4720000015513506E-3</c:v>
                </c:pt>
                <c:pt idx="8">
                  <c:v>3.8558999985980336E-3</c:v>
                </c:pt>
                <c:pt idx="9">
                  <c:v>1.5723300002719043E-2</c:v>
                </c:pt>
                <c:pt idx="10">
                  <c:v>1.7723300003126496E-2</c:v>
                </c:pt>
                <c:pt idx="11">
                  <c:v>-4.0975599997182144E-2</c:v>
                </c:pt>
                <c:pt idx="12">
                  <c:v>-7.6744999969378114E-3</c:v>
                </c:pt>
                <c:pt idx="13">
                  <c:v>-1.5240799999446608E-2</c:v>
                </c:pt>
                <c:pt idx="14">
                  <c:v>-9.8071000029449351E-3</c:v>
                </c:pt>
                <c:pt idx="15">
                  <c:v>-3.0373400000826223E-2</c:v>
                </c:pt>
                <c:pt idx="16">
                  <c:v>-9.6506000001681969E-2</c:v>
                </c:pt>
                <c:pt idx="17">
                  <c:v>-2.0506000000750646E-2</c:v>
                </c:pt>
                <c:pt idx="18">
                  <c:v>2.9361400000198046E-2</c:v>
                </c:pt>
                <c:pt idx="19">
                  <c:v>2.9361400000198046E-2</c:v>
                </c:pt>
                <c:pt idx="20">
                  <c:v>-1.2869880500002182</c:v>
                </c:pt>
                <c:pt idx="21">
                  <c:v>-4.7711999977764208E-3</c:v>
                </c:pt>
                <c:pt idx="22">
                  <c:v>6.6625000035855919E-3</c:v>
                </c:pt>
                <c:pt idx="23">
                  <c:v>-2.2903799999767216E-2</c:v>
                </c:pt>
                <c:pt idx="24">
                  <c:v>-4.1690000034577679E-3</c:v>
                </c:pt>
                <c:pt idx="25">
                  <c:v>3.7830999997822801E-2</c:v>
                </c:pt>
                <c:pt idx="26">
                  <c:v>2.8668999984802213E-3</c:v>
                </c:pt>
                <c:pt idx="27">
                  <c:v>8.3364999991317745E-3</c:v>
                </c:pt>
                <c:pt idx="28">
                  <c:v>1.1770200002501952E-2</c:v>
                </c:pt>
                <c:pt idx="29">
                  <c:v>-6.6275999997742474E-3</c:v>
                </c:pt>
                <c:pt idx="30">
                  <c:v>8.6735000004409812E-3</c:v>
                </c:pt>
                <c:pt idx="31">
                  <c:v>-2.5400000595254824E-5</c:v>
                </c:pt>
                <c:pt idx="32">
                  <c:v>-2.459169999929145E-2</c:v>
                </c:pt>
                <c:pt idx="33">
                  <c:v>1.1877900000399677E-2</c:v>
                </c:pt>
                <c:pt idx="34">
                  <c:v>-2.525469999818597E-2</c:v>
                </c:pt>
                <c:pt idx="35">
                  <c:v>-2.1820999998453772E-2</c:v>
                </c:pt>
                <c:pt idx="36">
                  <c:v>-1.2187999964226037E-3</c:v>
                </c:pt>
                <c:pt idx="37">
                  <c:v>-1.067739999780315E-2</c:v>
                </c:pt>
                <c:pt idx="38">
                  <c:v>-4.5089000013831537E-3</c:v>
                </c:pt>
                <c:pt idx="39">
                  <c:v>3.5850000131176785E-4</c:v>
                </c:pt>
                <c:pt idx="40">
                  <c:v>-5.4729999974370003E-3</c:v>
                </c:pt>
                <c:pt idx="41">
                  <c:v>9.9607000011019409E-3</c:v>
                </c:pt>
                <c:pt idx="42">
                  <c:v>2.3944000022311229E-3</c:v>
                </c:pt>
                <c:pt idx="43">
                  <c:v>4.2618000043148641E-3</c:v>
                </c:pt>
                <c:pt idx="44">
                  <c:v>-2.1967500000755535E-2</c:v>
                </c:pt>
                <c:pt idx="45">
                  <c:v>-6.5337999985786155E-3</c:v>
                </c:pt>
                <c:pt idx="46">
                  <c:v>2.466199999616947E-3</c:v>
                </c:pt>
                <c:pt idx="47">
                  <c:v>-1.3901999991503544E-3</c:v>
                </c:pt>
                <c:pt idx="48">
                  <c:v>-1.6956499999650987E-2</c:v>
                </c:pt>
                <c:pt idx="49">
                  <c:v>1.6456999983347487E-3</c:v>
                </c:pt>
                <c:pt idx="50">
                  <c:v>-1.857999995991122E-4</c:v>
                </c:pt>
                <c:pt idx="51">
                  <c:v>-4.4510000006994233E-3</c:v>
                </c:pt>
                <c:pt idx="52">
                  <c:v>-1.1498999992909376E-3</c:v>
                </c:pt>
                <c:pt idx="53">
                  <c:v>-4.5476999985112343E-3</c:v>
                </c:pt>
                <c:pt idx="54">
                  <c:v>0.2387644000009459</c:v>
                </c:pt>
                <c:pt idx="55">
                  <c:v>-2.6765999999042833E-2</c:v>
                </c:pt>
                <c:pt idx="56">
                  <c:v>-1.4730099999724189E-2</c:v>
                </c:pt>
                <c:pt idx="57">
                  <c:v>2.7036000028601848E-3</c:v>
                </c:pt>
                <c:pt idx="58">
                  <c:v>1.4137300000584219E-2</c:v>
                </c:pt>
                <c:pt idx="59">
                  <c:v>-3.199529999983497E-2</c:v>
                </c:pt>
                <c:pt idx="60">
                  <c:v>-1.1995299999398412E-2</c:v>
                </c:pt>
                <c:pt idx="61">
                  <c:v>8.438400000159163E-3</c:v>
                </c:pt>
                <c:pt idx="62">
                  <c:v>3.0438400001003174E-2</c:v>
                </c:pt>
                <c:pt idx="63">
                  <c:v>-1.3694199999008561E-2</c:v>
                </c:pt>
                <c:pt idx="64">
                  <c:v>-3.1260499999916647E-2</c:v>
                </c:pt>
                <c:pt idx="65">
                  <c:v>-3.8516999993589707E-3</c:v>
                </c:pt>
                <c:pt idx="66">
                  <c:v>-1.4116900001681643E-2</c:v>
                </c:pt>
                <c:pt idx="67">
                  <c:v>4.3168000011064578E-3</c:v>
                </c:pt>
                <c:pt idx="68">
                  <c:v>-1.2647299998207018E-2</c:v>
                </c:pt>
                <c:pt idx="69">
                  <c:v>-5.2136000012978911E-3</c:v>
                </c:pt>
                <c:pt idx="70">
                  <c:v>-1.7769999976735562E-4</c:v>
                </c:pt>
                <c:pt idx="71">
                  <c:v>5.7725000006030314E-3</c:v>
                </c:pt>
                <c:pt idx="72">
                  <c:v>-4.4191599998157471E-2</c:v>
                </c:pt>
                <c:pt idx="73">
                  <c:v>8.0840000009629875E-4</c:v>
                </c:pt>
                <c:pt idx="74">
                  <c:v>4.2420999998284969E-3</c:v>
                </c:pt>
                <c:pt idx="75">
                  <c:v>-2.1324199999071425E-2</c:v>
                </c:pt>
                <c:pt idx="76">
                  <c:v>2.0145400001638336E-2</c:v>
                </c:pt>
                <c:pt idx="77">
                  <c:v>-1.7717999980959576E-3</c:v>
                </c:pt>
                <c:pt idx="78">
                  <c:v>-1.8785699998261407E-2</c:v>
                </c:pt>
                <c:pt idx="79">
                  <c:v>1.6948999982560053E-3</c:v>
                </c:pt>
                <c:pt idx="80">
                  <c:v>1.0562300001765834E-2</c:v>
                </c:pt>
                <c:pt idx="81">
                  <c:v>2.9429700000036974E-2</c:v>
                </c:pt>
                <c:pt idx="82">
                  <c:v>-6.197399998200126E-3</c:v>
                </c:pt>
                <c:pt idx="83">
                  <c:v>-8.9819999993778765E-3</c:v>
                </c:pt>
                <c:pt idx="84">
                  <c:v>9.6919999996316619E-3</c:v>
                </c:pt>
                <c:pt idx="85">
                  <c:v>-1.4562199998181313E-2</c:v>
                </c:pt>
                <c:pt idx="86">
                  <c:v>-1.4142399995762389E-2</c:v>
                </c:pt>
                <c:pt idx="87">
                  <c:v>1.2200001947348937E-5</c:v>
                </c:pt>
                <c:pt idx="88">
                  <c:v>-1.4532099998177728E-2</c:v>
                </c:pt>
                <c:pt idx="89">
                  <c:v>-1.5786299998580944E-2</c:v>
                </c:pt>
                <c:pt idx="90">
                  <c:v>-6.3525999976263847E-3</c:v>
                </c:pt>
                <c:pt idx="91">
                  <c:v>1.8159000028390437E-3</c:v>
                </c:pt>
                <c:pt idx="92">
                  <c:v>-9.2338999966159463E-3</c:v>
                </c:pt>
                <c:pt idx="93">
                  <c:v>7.9346000020450447E-3</c:v>
                </c:pt>
                <c:pt idx="94">
                  <c:v>1.1981499999819789E-2</c:v>
                </c:pt>
                <c:pt idx="95">
                  <c:v>-3.1511000015598256E-3</c:v>
                </c:pt>
                <c:pt idx="96">
                  <c:v>-1.9107999978587031E-3</c:v>
                </c:pt>
                <c:pt idx="97">
                  <c:v>1.4426199999434175E-2</c:v>
                </c:pt>
                <c:pt idx="98">
                  <c:v>-3.7405300001410069E-2</c:v>
                </c:pt>
                <c:pt idx="99">
                  <c:v>6.0437200001615565E-2</c:v>
                </c:pt>
                <c:pt idx="100">
                  <c:v>-9.9246999998285901E-3</c:v>
                </c:pt>
                <c:pt idx="101">
                  <c:v>4.4820000039180741E-4</c:v>
                </c:pt>
                <c:pt idx="102">
                  <c:v>-5.2396999963093549E-3</c:v>
                </c:pt>
                <c:pt idx="103">
                  <c:v>-1.1902700000064215E-2</c:v>
                </c:pt>
                <c:pt idx="104">
                  <c:v>-9.4220999962999485E-3</c:v>
                </c:pt>
                <c:pt idx="105">
                  <c:v>-2.3170799999206793E-2</c:v>
                </c:pt>
                <c:pt idx="106">
                  <c:v>-1.0737099997641053E-2</c:v>
                </c:pt>
                <c:pt idx="107">
                  <c:v>1.7684000013105106E-3</c:v>
                </c:pt>
                <c:pt idx="108">
                  <c:v>-7.9629399999248562E-2</c:v>
                </c:pt>
                <c:pt idx="109">
                  <c:v>-3.4498999993957113E-3</c:v>
                </c:pt>
                <c:pt idx="110">
                  <c:v>-4.1582499998185085E-2</c:v>
                </c:pt>
                <c:pt idx="111">
                  <c:v>-1.5465999968000688E-3</c:v>
                </c:pt>
                <c:pt idx="112">
                  <c:v>1.3155735500040464</c:v>
                </c:pt>
                <c:pt idx="113">
                  <c:v>-0.28133119999984046</c:v>
                </c:pt>
                <c:pt idx="114">
                  <c:v>-1.8897500001912704E-2</c:v>
                </c:pt>
                <c:pt idx="115">
                  <c:v>-1.5030099999421509E-2</c:v>
                </c:pt>
                <c:pt idx="116">
                  <c:v>5.540359999940847E-2</c:v>
                </c:pt>
                <c:pt idx="117">
                  <c:v>0.17105269999956363</c:v>
                </c:pt>
                <c:pt idx="118">
                  <c:v>0.74373915000251145</c:v>
                </c:pt>
                <c:pt idx="119">
                  <c:v>3.002780000315397E-2</c:v>
                </c:pt>
                <c:pt idx="120">
                  <c:v>6.7690000287257135E-4</c:v>
                </c:pt>
                <c:pt idx="121">
                  <c:v>1.4441450500016799</c:v>
                </c:pt>
                <c:pt idx="122">
                  <c:v>-2.7770699998654891E-2</c:v>
                </c:pt>
                <c:pt idx="124">
                  <c:v>3.4198000030301046E-3</c:v>
                </c:pt>
                <c:pt idx="125">
                  <c:v>0.87968354999975418</c:v>
                </c:pt>
                <c:pt idx="126">
                  <c:v>5.068900001788279E-3</c:v>
                </c:pt>
                <c:pt idx="127">
                  <c:v>-3.3160399998450885E-2</c:v>
                </c:pt>
                <c:pt idx="128">
                  <c:v>6.707000000460539E-3</c:v>
                </c:pt>
                <c:pt idx="129">
                  <c:v>-1.3859300001058728E-2</c:v>
                </c:pt>
                <c:pt idx="130">
                  <c:v>-1.5582000014546793E-3</c:v>
                </c:pt>
                <c:pt idx="131">
                  <c:v>-1.3389700001425808E-2</c:v>
                </c:pt>
                <c:pt idx="132">
                  <c:v>-1.0885999981837813E-3</c:v>
                </c:pt>
                <c:pt idx="133">
                  <c:v>5.3345100001024548E-2</c:v>
                </c:pt>
                <c:pt idx="134">
                  <c:v>2.7212500001041917E-2</c:v>
                </c:pt>
                <c:pt idx="135">
                  <c:v>-7.4145999969914556E-3</c:v>
                </c:pt>
                <c:pt idx="136">
                  <c:v>1.6187600002012914E-2</c:v>
                </c:pt>
                <c:pt idx="137">
                  <c:v>2.2234999996726401E-3</c:v>
                </c:pt>
                <c:pt idx="138">
                  <c:v>-1.5005799999926239E-2</c:v>
                </c:pt>
                <c:pt idx="139">
                  <c:v>-2.7295899999444373E-2</c:v>
                </c:pt>
                <c:pt idx="140">
                  <c:v>-1.112739999734913E-2</c:v>
                </c:pt>
                <c:pt idx="141">
                  <c:v>-1.6392599998653168E-2</c:v>
                </c:pt>
                <c:pt idx="142">
                  <c:v>3.077000001212582E-3</c:v>
                </c:pt>
                <c:pt idx="143">
                  <c:v>-6.0555999989446718E-3</c:v>
                </c:pt>
                <c:pt idx="144">
                  <c:v>6.2565000007452909E-3</c:v>
                </c:pt>
                <c:pt idx="145">
                  <c:v>-2.2739000014553312E-3</c:v>
                </c:pt>
                <c:pt idx="146">
                  <c:v>-3.7539099997957237E-2</c:v>
                </c:pt>
                <c:pt idx="147">
                  <c:v>-2.1053999989817385E-3</c:v>
                </c:pt>
                <c:pt idx="148">
                  <c:v>-6.3706000000820495E-3</c:v>
                </c:pt>
                <c:pt idx="149">
                  <c:v>6.9305000033637043E-3</c:v>
                </c:pt>
                <c:pt idx="150">
                  <c:v>2.4665299999469426E-2</c:v>
                </c:pt>
                <c:pt idx="151">
                  <c:v>-8.0335999991802964E-3</c:v>
                </c:pt>
                <c:pt idx="152">
                  <c:v>1.8338000008952804E-3</c:v>
                </c:pt>
                <c:pt idx="153">
                  <c:v>-1.8732500000623986E-2</c:v>
                </c:pt>
                <c:pt idx="154">
                  <c:v>-3.2518999978492502E-3</c:v>
                </c:pt>
                <c:pt idx="155">
                  <c:v>7.4330999996163882E-3</c:v>
                </c:pt>
                <c:pt idx="156">
                  <c:v>-1.1133199997857446E-2</c:v>
                </c:pt>
                <c:pt idx="157">
                  <c:v>-1.6265799997199792E-2</c:v>
                </c:pt>
                <c:pt idx="158">
                  <c:v>-1.0398399997939123E-2</c:v>
                </c:pt>
                <c:pt idx="159">
                  <c:v>-5.845999996381579E-3</c:v>
                </c:pt>
                <c:pt idx="160">
                  <c:v>-7.4123000013059936E-3</c:v>
                </c:pt>
                <c:pt idx="161">
                  <c:v>-6.3763999969523866E-3</c:v>
                </c:pt>
                <c:pt idx="162">
                  <c:v>-1.3075299997581169E-2</c:v>
                </c:pt>
                <c:pt idx="163">
                  <c:v>-1.6415999998571351E-3</c:v>
                </c:pt>
                <c:pt idx="164">
                  <c:v>-7.2078999983204994E-3</c:v>
                </c:pt>
                <c:pt idx="165">
                  <c:v>-1.88598999993701E-2</c:v>
                </c:pt>
                <c:pt idx="166">
                  <c:v>-1.1749000004783738E-3</c:v>
                </c:pt>
                <c:pt idx="167">
                  <c:v>-8.8755099997797515E-2</c:v>
                </c:pt>
                <c:pt idx="168">
                  <c:v>-9.166799998638453E-3</c:v>
                </c:pt>
                <c:pt idx="169">
                  <c:v>-7.9513999990012962E-3</c:v>
                </c:pt>
                <c:pt idx="170">
                  <c:v>-4.1366999976162333E-3</c:v>
                </c:pt>
                <c:pt idx="171">
                  <c:v>0.31859375000203727</c:v>
                </c:pt>
                <c:pt idx="172">
                  <c:v>0.34859375000087311</c:v>
                </c:pt>
                <c:pt idx="173">
                  <c:v>2.2443000052589923E-3</c:v>
                </c:pt>
                <c:pt idx="174">
                  <c:v>1.9154000037815422E-3</c:v>
                </c:pt>
                <c:pt idx="175">
                  <c:v>-1.1206199997104704E-2</c:v>
                </c:pt>
                <c:pt idx="176">
                  <c:v>-1.7724999997881241E-3</c:v>
                </c:pt>
                <c:pt idx="177">
                  <c:v>9.078100003534928E-3</c:v>
                </c:pt>
                <c:pt idx="178">
                  <c:v>-2.7562899995245971E-2</c:v>
                </c:pt>
                <c:pt idx="179">
                  <c:v>-3.6126999984844588E-3</c:v>
                </c:pt>
                <c:pt idx="180">
                  <c:v>-0.22638485000061337</c:v>
                </c:pt>
                <c:pt idx="181">
                  <c:v>-1.1132099993119482E-2</c:v>
                </c:pt>
                <c:pt idx="182">
                  <c:v>-1.4627467500031344</c:v>
                </c:pt>
                <c:pt idx="183">
                  <c:v>-1.0930603000015253</c:v>
                </c:pt>
                <c:pt idx="184">
                  <c:v>1.9577799997932743E-2</c:v>
                </c:pt>
                <c:pt idx="185">
                  <c:v>-1.5267247500014491</c:v>
                </c:pt>
                <c:pt idx="186">
                  <c:v>1.4140914000017801</c:v>
                </c:pt>
                <c:pt idx="187">
                  <c:v>-0.48593495000386611</c:v>
                </c:pt>
                <c:pt idx="188">
                  <c:v>-1.4826946500033955</c:v>
                </c:pt>
                <c:pt idx="189">
                  <c:v>-1.8900499992014375E-2</c:v>
                </c:pt>
                <c:pt idx="190">
                  <c:v>-3.262399994127918E-3</c:v>
                </c:pt>
                <c:pt idx="191">
                  <c:v>-6.0469999953056686E-3</c:v>
                </c:pt>
                <c:pt idx="192">
                  <c:v>1.3880357999951229</c:v>
                </c:pt>
                <c:pt idx="193">
                  <c:v>6.6738999958033673E-3</c:v>
                </c:pt>
                <c:pt idx="194">
                  <c:v>1.3673900000867434E-2</c:v>
                </c:pt>
                <c:pt idx="195">
                  <c:v>-0.96565499999996973</c:v>
                </c:pt>
                <c:pt idx="196">
                  <c:v>-0.37724909999815281</c:v>
                </c:pt>
                <c:pt idx="197">
                  <c:v>-9.1591899996274151E-2</c:v>
                </c:pt>
                <c:pt idx="198">
                  <c:v>-6.3874999977997504E-3</c:v>
                </c:pt>
                <c:pt idx="199">
                  <c:v>3.6125000042375177E-3</c:v>
                </c:pt>
                <c:pt idx="201">
                  <c:v>-1.5730299994174857E-2</c:v>
                </c:pt>
                <c:pt idx="202">
                  <c:v>6.0137100001156796E-2</c:v>
                </c:pt>
                <c:pt idx="203">
                  <c:v>-2.3023299996566493E-2</c:v>
                </c:pt>
                <c:pt idx="204">
                  <c:v>-1.0130247499982943</c:v>
                </c:pt>
                <c:pt idx="205">
                  <c:v>-9.5068000009632669E-3</c:v>
                </c:pt>
                <c:pt idx="206">
                  <c:v>1.8493200004741084E-2</c:v>
                </c:pt>
                <c:pt idx="207">
                  <c:v>1.3114500005031005E-2</c:v>
                </c:pt>
                <c:pt idx="208">
                  <c:v>-1.5597447999971337</c:v>
                </c:pt>
                <c:pt idx="209">
                  <c:v>-2.4385799995798152E-2</c:v>
                </c:pt>
                <c:pt idx="210">
                  <c:v>-1.5875198499998078</c:v>
                </c:pt>
                <c:pt idx="211">
                  <c:v>-2.2524199994222727E-2</c:v>
                </c:pt>
                <c:pt idx="212">
                  <c:v>-5.697179999697255E-2</c:v>
                </c:pt>
                <c:pt idx="213">
                  <c:v>-1.4358599990373477E-2</c:v>
                </c:pt>
                <c:pt idx="214">
                  <c:v>1.3594876499992097</c:v>
                </c:pt>
                <c:pt idx="215">
                  <c:v>8.7624000007053837E-3</c:v>
                </c:pt>
                <c:pt idx="216">
                  <c:v>8.9778000037767924E-3</c:v>
                </c:pt>
                <c:pt idx="217">
                  <c:v>0.75876760000392096</c:v>
                </c:pt>
                <c:pt idx="218">
                  <c:v>-6.0010000015608966E-4</c:v>
                </c:pt>
                <c:pt idx="219">
                  <c:v>0.8727119999966817</c:v>
                </c:pt>
                <c:pt idx="220">
                  <c:v>-3.7663799994334113E-2</c:v>
                </c:pt>
                <c:pt idx="221">
                  <c:v>1.1899599994649179E-2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FB-48F8-A6E3-F4FC895C8DA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Active!$F$21:$F$2450</c:f>
              <c:numCache>
                <c:formatCode>General</c:formatCode>
                <c:ptCount val="2430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  <c:pt idx="225">
                  <c:v>4678</c:v>
                </c:pt>
              </c:numCache>
            </c:numRef>
          </c:xVal>
          <c:yVal>
            <c:numRef>
              <c:f>Active!$J$21:$J$2450</c:f>
              <c:numCache>
                <c:formatCode>General</c:formatCode>
                <c:ptCount val="2430"/>
                <c:pt idx="222">
                  <c:v>2.9988999958732165E-3</c:v>
                </c:pt>
                <c:pt idx="223">
                  <c:v>1.8646299999090843E-2</c:v>
                </c:pt>
                <c:pt idx="224">
                  <c:v>7.3079000721918419E-3</c:v>
                </c:pt>
                <c:pt idx="225">
                  <c:v>8.8485999876866117E-3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FB-48F8-A6E3-F4FC895C8DA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Active!$K$21:$K$245</c:f>
              <c:numCache>
                <c:formatCode>General</c:formatCode>
                <c:ptCount val="2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FB-48F8-A6E3-F4FC895C8DA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Active!$L$21:$L$245</c:f>
              <c:numCache>
                <c:formatCode>General</c:formatCode>
                <c:ptCount val="2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FB-48F8-A6E3-F4FC895C8DA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Active!$M$21:$M$245</c:f>
              <c:numCache>
                <c:formatCode>General</c:formatCode>
                <c:ptCount val="2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FB-48F8-A6E3-F4FC895C8DA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Active!$N$21:$N$245</c:f>
              <c:numCache>
                <c:formatCode>General</c:formatCode>
                <c:ptCount val="2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FB-48F8-A6E3-F4FC895C8DA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Active!$O$21:$O$245</c:f>
              <c:numCache>
                <c:formatCode>General</c:formatCode>
                <c:ptCount val="225"/>
                <c:pt idx="0">
                  <c:v>1.0895178200550698E-2</c:v>
                </c:pt>
                <c:pt idx="1">
                  <c:v>8.2184522821067956E-3</c:v>
                </c:pt>
                <c:pt idx="2">
                  <c:v>7.0028212973113121E-3</c:v>
                </c:pt>
                <c:pt idx="3">
                  <c:v>6.5235821590746302E-3</c:v>
                </c:pt>
                <c:pt idx="4">
                  <c:v>5.8339453503925779E-3</c:v>
                </c:pt>
                <c:pt idx="5">
                  <c:v>5.3663949716250842E-3</c:v>
                </c:pt>
                <c:pt idx="6">
                  <c:v>4.6066256061279062E-3</c:v>
                </c:pt>
                <c:pt idx="7">
                  <c:v>4.0104988731993526E-3</c:v>
                </c:pt>
                <c:pt idx="8">
                  <c:v>3.4611271781475449E-3</c:v>
                </c:pt>
                <c:pt idx="9">
                  <c:v>3.437749659209172E-3</c:v>
                </c:pt>
                <c:pt idx="10">
                  <c:v>3.437749659209172E-3</c:v>
                </c:pt>
                <c:pt idx="11">
                  <c:v>3.4026833808016108E-3</c:v>
                </c:pt>
                <c:pt idx="12">
                  <c:v>3.3676171023940462E-3</c:v>
                </c:pt>
                <c:pt idx="13">
                  <c:v>3.3559283429248615E-3</c:v>
                </c:pt>
                <c:pt idx="14">
                  <c:v>3.3442395834556733E-3</c:v>
                </c:pt>
                <c:pt idx="15">
                  <c:v>3.332550823986485E-3</c:v>
                </c:pt>
                <c:pt idx="16">
                  <c:v>3.3091733050481121E-3</c:v>
                </c:pt>
                <c:pt idx="17">
                  <c:v>3.3091733050481121E-3</c:v>
                </c:pt>
                <c:pt idx="18">
                  <c:v>3.2857957861097357E-3</c:v>
                </c:pt>
                <c:pt idx="19">
                  <c:v>3.2857957861097357E-3</c:v>
                </c:pt>
                <c:pt idx="20">
                  <c:v>3.2682626469059551E-3</c:v>
                </c:pt>
                <c:pt idx="21">
                  <c:v>3.2624182671713627E-3</c:v>
                </c:pt>
                <c:pt idx="22">
                  <c:v>3.2507295077021745E-3</c:v>
                </c:pt>
                <c:pt idx="23">
                  <c:v>3.2390407482329863E-3</c:v>
                </c:pt>
                <c:pt idx="24">
                  <c:v>3.1922857103562369E-3</c:v>
                </c:pt>
                <c:pt idx="25">
                  <c:v>3.1922857103562369E-3</c:v>
                </c:pt>
                <c:pt idx="26">
                  <c:v>3.1104643940719264E-3</c:v>
                </c:pt>
                <c:pt idx="27">
                  <c:v>3.0169543183184277E-3</c:v>
                </c:pt>
                <c:pt idx="28">
                  <c:v>3.0052655588492395E-3</c:v>
                </c:pt>
                <c:pt idx="29">
                  <c:v>2.9351330020341172E-3</c:v>
                </c:pt>
                <c:pt idx="30">
                  <c:v>2.9000667236265525E-3</c:v>
                </c:pt>
                <c:pt idx="31">
                  <c:v>2.8650004452189914E-3</c:v>
                </c:pt>
                <c:pt idx="32">
                  <c:v>2.8533116857498032E-3</c:v>
                </c:pt>
                <c:pt idx="33">
                  <c:v>2.7598016099963062E-3</c:v>
                </c:pt>
                <c:pt idx="34">
                  <c:v>2.7364240910579315E-3</c:v>
                </c:pt>
                <c:pt idx="35">
                  <c:v>2.7247353315887433E-3</c:v>
                </c:pt>
                <c:pt idx="36">
                  <c:v>2.6546027747736192E-3</c:v>
                </c:pt>
                <c:pt idx="37">
                  <c:v>2.3974500664514977E-3</c:v>
                </c:pt>
                <c:pt idx="38">
                  <c:v>2.3390062691055619E-3</c:v>
                </c:pt>
                <c:pt idx="39">
                  <c:v>2.3156287501671872E-3</c:v>
                </c:pt>
                <c:pt idx="40">
                  <c:v>2.2571849528212496E-3</c:v>
                </c:pt>
                <c:pt idx="41">
                  <c:v>2.2454961933520631E-3</c:v>
                </c:pt>
                <c:pt idx="42">
                  <c:v>2.2338074338828749E-3</c:v>
                </c:pt>
                <c:pt idx="43">
                  <c:v>2.2104299149445002E-3</c:v>
                </c:pt>
                <c:pt idx="44">
                  <c:v>2.0818535607834403E-3</c:v>
                </c:pt>
                <c:pt idx="45">
                  <c:v>2.0701648013142521E-3</c:v>
                </c:pt>
                <c:pt idx="46">
                  <c:v>2.0701648013142521E-3</c:v>
                </c:pt>
                <c:pt idx="47">
                  <c:v>1.7428795361770066E-3</c:v>
                </c:pt>
                <c:pt idx="48">
                  <c:v>1.7311907767078201E-3</c:v>
                </c:pt>
                <c:pt idx="49">
                  <c:v>1.661058219892696E-3</c:v>
                </c:pt>
                <c:pt idx="50">
                  <c:v>1.6026144225467585E-3</c:v>
                </c:pt>
                <c:pt idx="51">
                  <c:v>1.5558593846700091E-3</c:v>
                </c:pt>
                <c:pt idx="52">
                  <c:v>1.5207931062624479E-3</c:v>
                </c:pt>
                <c:pt idx="53">
                  <c:v>1.4506605494473239E-3</c:v>
                </c:pt>
                <c:pt idx="54">
                  <c:v>1.0649314869641407E-3</c:v>
                </c:pt>
                <c:pt idx="55">
                  <c:v>9.7142141121064202E-4</c:v>
                </c:pt>
                <c:pt idx="56">
                  <c:v>8.8960009492633149E-4</c:v>
                </c:pt>
                <c:pt idx="57">
                  <c:v>8.7791133545714328E-4</c:v>
                </c:pt>
                <c:pt idx="58">
                  <c:v>8.6622257598795681E-4</c:v>
                </c:pt>
                <c:pt idx="59">
                  <c:v>8.4284505704958212E-4</c:v>
                </c:pt>
                <c:pt idx="60">
                  <c:v>8.4284505704958212E-4</c:v>
                </c:pt>
                <c:pt idx="61">
                  <c:v>8.3115629758039392E-4</c:v>
                </c:pt>
                <c:pt idx="62">
                  <c:v>8.3115629758039392E-4</c:v>
                </c:pt>
                <c:pt idx="63">
                  <c:v>8.0777877864201923E-4</c:v>
                </c:pt>
                <c:pt idx="64">
                  <c:v>7.9609001917283276E-4</c:v>
                </c:pt>
                <c:pt idx="65">
                  <c:v>5.1555979191233656E-4</c:v>
                </c:pt>
                <c:pt idx="66">
                  <c:v>4.6880475403558719E-4</c:v>
                </c:pt>
                <c:pt idx="67">
                  <c:v>4.5711599456639898E-4</c:v>
                </c:pt>
                <c:pt idx="68">
                  <c:v>3.7529467828208846E-4</c:v>
                </c:pt>
                <c:pt idx="69">
                  <c:v>3.6360591881290025E-4</c:v>
                </c:pt>
                <c:pt idx="70">
                  <c:v>2.8178460252858972E-4</c:v>
                </c:pt>
                <c:pt idx="71">
                  <c:v>-2.55898333054028E-4</c:v>
                </c:pt>
                <c:pt idx="72">
                  <c:v>-3.3771964933834026E-4</c:v>
                </c:pt>
                <c:pt idx="73">
                  <c:v>-3.3771964933834026E-4</c:v>
                </c:pt>
                <c:pt idx="74">
                  <c:v>-3.4940840880752673E-4</c:v>
                </c:pt>
                <c:pt idx="75">
                  <c:v>-3.6109716827671494E-4</c:v>
                </c:pt>
                <c:pt idx="76">
                  <c:v>-4.5460724403021367E-4</c:v>
                </c:pt>
                <c:pt idx="77">
                  <c:v>-9.6891266067445671E-4</c:v>
                </c:pt>
                <c:pt idx="78">
                  <c:v>-1.5884169125413867E-3</c:v>
                </c:pt>
                <c:pt idx="79">
                  <c:v>-2.0325897723705057E-3</c:v>
                </c:pt>
                <c:pt idx="80">
                  <c:v>-2.0559672913088804E-3</c:v>
                </c:pt>
                <c:pt idx="81">
                  <c:v>-2.079344810247255E-3</c:v>
                </c:pt>
                <c:pt idx="82">
                  <c:v>-2.278053721223439E-3</c:v>
                </c:pt>
                <c:pt idx="83">
                  <c:v>-2.7689816189293073E-3</c:v>
                </c:pt>
                <c:pt idx="84">
                  <c:v>-3.0027568083130542E-3</c:v>
                </c:pt>
                <c:pt idx="85">
                  <c:v>-3.4001746302654238E-3</c:v>
                </c:pt>
                <c:pt idx="86">
                  <c:v>-4.0313676416015402E-3</c:v>
                </c:pt>
                <c:pt idx="87">
                  <c:v>-4.7093156908144061E-3</c:v>
                </c:pt>
                <c:pt idx="88">
                  <c:v>-5.4223300184348348E-3</c:v>
                </c:pt>
                <c:pt idx="89">
                  <c:v>-5.8197478403872044E-3</c:v>
                </c:pt>
                <c:pt idx="90">
                  <c:v>-5.8314365998563917E-3</c:v>
                </c:pt>
                <c:pt idx="91">
                  <c:v>-5.8898803972023284E-3</c:v>
                </c:pt>
                <c:pt idx="92">
                  <c:v>-6.4275633327849462E-3</c:v>
                </c:pt>
                <c:pt idx="93">
                  <c:v>-6.4860071301308829E-3</c:v>
                </c:pt>
                <c:pt idx="94">
                  <c:v>-6.9184912304908145E-3</c:v>
                </c:pt>
                <c:pt idx="95">
                  <c:v>-6.9418687494291892E-3</c:v>
                </c:pt>
                <c:pt idx="96">
                  <c:v>-7.1639551793437487E-3</c:v>
                </c:pt>
                <c:pt idx="97">
                  <c:v>-7.2808427740356221E-3</c:v>
                </c:pt>
                <c:pt idx="98">
                  <c:v>-7.3392865713815588E-3</c:v>
                </c:pt>
                <c:pt idx="99">
                  <c:v>-7.6315055581112424E-3</c:v>
                </c:pt>
                <c:pt idx="100">
                  <c:v>-7.7834594312106778E-3</c:v>
                </c:pt>
                <c:pt idx="101">
                  <c:v>-7.9821683421868635E-3</c:v>
                </c:pt>
                <c:pt idx="102">
                  <c:v>-8.3678974046700449E-3</c:v>
                </c:pt>
                <c:pt idx="103">
                  <c:v>-8.4847849993619183E-3</c:v>
                </c:pt>
                <c:pt idx="104">
                  <c:v>-8.9289578591910373E-3</c:v>
                </c:pt>
                <c:pt idx="105">
                  <c:v>-9.5017070731812179E-3</c:v>
                </c:pt>
                <c:pt idx="106">
                  <c:v>-9.5133958326504044E-3</c:v>
                </c:pt>
                <c:pt idx="107">
                  <c:v>-9.6887272246882154E-3</c:v>
                </c:pt>
                <c:pt idx="108">
                  <c:v>-9.7588597815033394E-3</c:v>
                </c:pt>
                <c:pt idx="109">
                  <c:v>-1.0167966362924896E-2</c:v>
                </c:pt>
                <c:pt idx="110">
                  <c:v>-1.019134388186327E-2</c:v>
                </c:pt>
                <c:pt idx="111">
                  <c:v>-1.0273165198147582E-2</c:v>
                </c:pt>
                <c:pt idx="112">
                  <c:v>-1.0384208413104862E-2</c:v>
                </c:pt>
                <c:pt idx="113">
                  <c:v>-1.0764093095853451E-2</c:v>
                </c:pt>
                <c:pt idx="114">
                  <c:v>-1.0775781855322637E-2</c:v>
                </c:pt>
                <c:pt idx="115">
                  <c:v>-1.0799159374261012E-2</c:v>
                </c:pt>
                <c:pt idx="116">
                  <c:v>-1.08108481337302E-2</c:v>
                </c:pt>
                <c:pt idx="117">
                  <c:v>-1.1313464790905255E-2</c:v>
                </c:pt>
                <c:pt idx="118">
                  <c:v>-1.1412819246393348E-2</c:v>
                </c:pt>
                <c:pt idx="119">
                  <c:v>-1.1582306258696565E-2</c:v>
                </c:pt>
                <c:pt idx="120">
                  <c:v>-1.208492291587162E-2</c:v>
                </c:pt>
                <c:pt idx="121">
                  <c:v>-1.2663516509596394E-2</c:v>
                </c:pt>
                <c:pt idx="122">
                  <c:v>-1.2692738408269361E-2</c:v>
                </c:pt>
                <c:pt idx="123">
                  <c:v>-1.2821314762430423E-2</c:v>
                </c:pt>
                <c:pt idx="124">
                  <c:v>-1.3452507773766539E-2</c:v>
                </c:pt>
                <c:pt idx="125">
                  <c:v>-1.3890836253861064E-2</c:v>
                </c:pt>
                <c:pt idx="126">
                  <c:v>-1.3955124430941596E-2</c:v>
                </c:pt>
                <c:pt idx="127">
                  <c:v>-1.4083700785102656E-2</c:v>
                </c:pt>
                <c:pt idx="128">
                  <c:v>-1.4107078304041031E-2</c:v>
                </c:pt>
                <c:pt idx="129">
                  <c:v>-1.4118767063510219E-2</c:v>
                </c:pt>
                <c:pt idx="130">
                  <c:v>-1.415383334191778E-2</c:v>
                </c:pt>
                <c:pt idx="131">
                  <c:v>-1.4212277139263717E-2</c:v>
                </c:pt>
                <c:pt idx="132">
                  <c:v>-1.4247343417671279E-2</c:v>
                </c:pt>
                <c:pt idx="133">
                  <c:v>-1.4259032177140467E-2</c:v>
                </c:pt>
                <c:pt idx="134">
                  <c:v>-1.4282409696078842E-2</c:v>
                </c:pt>
                <c:pt idx="135">
                  <c:v>-1.4481118607055025E-2</c:v>
                </c:pt>
                <c:pt idx="136">
                  <c:v>-1.455125116387015E-2</c:v>
                </c:pt>
                <c:pt idx="137">
                  <c:v>-1.4633072480154462E-2</c:v>
                </c:pt>
                <c:pt idx="138">
                  <c:v>-1.4761648834315522E-2</c:v>
                </c:pt>
                <c:pt idx="139">
                  <c:v>-1.5077245339983581E-2</c:v>
                </c:pt>
                <c:pt idx="140">
                  <c:v>-1.5135689137329517E-2</c:v>
                </c:pt>
                <c:pt idx="141">
                  <c:v>-1.5182444175206266E-2</c:v>
                </c:pt>
                <c:pt idx="142">
                  <c:v>-1.5275954250959765E-2</c:v>
                </c:pt>
                <c:pt idx="143">
                  <c:v>-1.5299331769898139E-2</c:v>
                </c:pt>
                <c:pt idx="144">
                  <c:v>-1.5685060832381321E-2</c:v>
                </c:pt>
                <c:pt idx="145">
                  <c:v>-1.577857090813482E-2</c:v>
                </c:pt>
                <c:pt idx="146">
                  <c:v>-1.5825325946011569E-2</c:v>
                </c:pt>
                <c:pt idx="147">
                  <c:v>-1.5837014705480757E-2</c:v>
                </c:pt>
                <c:pt idx="148">
                  <c:v>-1.5883769743357506E-2</c:v>
                </c:pt>
                <c:pt idx="149">
                  <c:v>-1.5918836021765068E-2</c:v>
                </c:pt>
                <c:pt idx="150">
                  <c:v>-1.5965591059641817E-2</c:v>
                </c:pt>
                <c:pt idx="151">
                  <c:v>-1.6000657338049382E-2</c:v>
                </c:pt>
                <c:pt idx="152">
                  <c:v>-1.6024034856987755E-2</c:v>
                </c:pt>
                <c:pt idx="153">
                  <c:v>-1.6035723616456943E-2</c:v>
                </c:pt>
                <c:pt idx="154">
                  <c:v>-1.647989647628606E-2</c:v>
                </c:pt>
                <c:pt idx="155">
                  <c:v>-1.7064334449745429E-2</c:v>
                </c:pt>
                <c:pt idx="156">
                  <c:v>-1.7076023209214617E-2</c:v>
                </c:pt>
                <c:pt idx="157">
                  <c:v>-1.709940072815299E-2</c:v>
                </c:pt>
                <c:pt idx="158">
                  <c:v>-1.7122778247091366E-2</c:v>
                </c:pt>
                <c:pt idx="159">
                  <c:v>-1.7730593739489108E-2</c:v>
                </c:pt>
                <c:pt idx="160">
                  <c:v>-1.7742282498958296E-2</c:v>
                </c:pt>
                <c:pt idx="161">
                  <c:v>-1.7824103815242607E-2</c:v>
                </c:pt>
                <c:pt idx="162">
                  <c:v>-1.7859170093650168E-2</c:v>
                </c:pt>
                <c:pt idx="163">
                  <c:v>-1.7870858853119356E-2</c:v>
                </c:pt>
                <c:pt idx="164">
                  <c:v>-1.7882547612588541E-2</c:v>
                </c:pt>
                <c:pt idx="165">
                  <c:v>-1.8350097991356035E-2</c:v>
                </c:pt>
                <c:pt idx="166">
                  <c:v>-1.8934535964815404E-2</c:v>
                </c:pt>
                <c:pt idx="167">
                  <c:v>-1.9565728976151518E-2</c:v>
                </c:pt>
                <c:pt idx="168">
                  <c:v>-2.0255365784833574E-2</c:v>
                </c:pt>
                <c:pt idx="169">
                  <c:v>-2.0746293682539441E-2</c:v>
                </c:pt>
                <c:pt idx="170">
                  <c:v>-2.2277521173002982E-2</c:v>
                </c:pt>
                <c:pt idx="171">
                  <c:v>-2.3779526764793557E-2</c:v>
                </c:pt>
                <c:pt idx="172">
                  <c:v>-2.3779526764793557E-2</c:v>
                </c:pt>
                <c:pt idx="173">
                  <c:v>-2.3797059903997338E-2</c:v>
                </c:pt>
                <c:pt idx="174">
                  <c:v>-2.5001002129323636E-2</c:v>
                </c:pt>
                <c:pt idx="175">
                  <c:v>-2.5375042432337631E-2</c:v>
                </c:pt>
                <c:pt idx="176">
                  <c:v>-2.5386731191806816E-2</c:v>
                </c:pt>
                <c:pt idx="177">
                  <c:v>-2.6999779998554671E-2</c:v>
                </c:pt>
                <c:pt idx="178">
                  <c:v>-2.7817993161397783E-2</c:v>
                </c:pt>
                <c:pt idx="179">
                  <c:v>-2.8355676096980403E-2</c:v>
                </c:pt>
                <c:pt idx="180">
                  <c:v>-2.8712183260790614E-2</c:v>
                </c:pt>
                <c:pt idx="181">
                  <c:v>-2.8799848956809523E-2</c:v>
                </c:pt>
                <c:pt idx="182">
                  <c:v>-2.886413713389005E-2</c:v>
                </c:pt>
                <c:pt idx="183">
                  <c:v>-2.8963491589378144E-2</c:v>
                </c:pt>
                <c:pt idx="184">
                  <c:v>-2.9115445462477581E-2</c:v>
                </c:pt>
                <c:pt idx="185">
                  <c:v>-2.9565462702041294E-2</c:v>
                </c:pt>
                <c:pt idx="186">
                  <c:v>-3.061160667453356E-2</c:v>
                </c:pt>
                <c:pt idx="187">
                  <c:v>-3.1365531660296146E-2</c:v>
                </c:pt>
                <c:pt idx="188">
                  <c:v>-3.1587618090210705E-2</c:v>
                </c:pt>
                <c:pt idx="189">
                  <c:v>-3.1932436494551728E-2</c:v>
                </c:pt>
                <c:pt idx="190">
                  <c:v>-3.2084390367651164E-2</c:v>
                </c:pt>
                <c:pt idx="191">
                  <c:v>-3.2575318265357034E-2</c:v>
                </c:pt>
                <c:pt idx="192">
                  <c:v>-3.3089623682001273E-2</c:v>
                </c:pt>
                <c:pt idx="193">
                  <c:v>-3.324157755510071E-2</c:v>
                </c:pt>
                <c:pt idx="194">
                  <c:v>-3.324157755510071E-2</c:v>
                </c:pt>
                <c:pt idx="195">
                  <c:v>-3.4445519780427009E-2</c:v>
                </c:pt>
                <c:pt idx="196">
                  <c:v>-3.5696217043630053E-2</c:v>
                </c:pt>
                <c:pt idx="197">
                  <c:v>-3.7519663520823282E-2</c:v>
                </c:pt>
                <c:pt idx="198">
                  <c:v>-3.7659928634453527E-2</c:v>
                </c:pt>
                <c:pt idx="199">
                  <c:v>-3.7659928634453527E-2</c:v>
                </c:pt>
                <c:pt idx="200">
                  <c:v>-3.8203455949770738E-2</c:v>
                </c:pt>
                <c:pt idx="201">
                  <c:v>-3.9483375111646755E-2</c:v>
                </c:pt>
                <c:pt idx="202">
                  <c:v>-3.9506752630585125E-2</c:v>
                </c:pt>
                <c:pt idx="203">
                  <c:v>-4.0769138653257361E-2</c:v>
                </c:pt>
                <c:pt idx="204">
                  <c:v>-4.1254222171228636E-2</c:v>
                </c:pt>
                <c:pt idx="205">
                  <c:v>-4.1295132829370793E-2</c:v>
                </c:pt>
                <c:pt idx="206">
                  <c:v>-4.1295132829370793E-2</c:v>
                </c:pt>
                <c:pt idx="207">
                  <c:v>-4.3036757990279707E-2</c:v>
                </c:pt>
                <c:pt idx="208">
                  <c:v>-4.4334210291359505E-2</c:v>
                </c:pt>
                <c:pt idx="209">
                  <c:v>-4.5152423454202617E-2</c:v>
                </c:pt>
                <c:pt idx="210">
                  <c:v>-4.5660884491112268E-2</c:v>
                </c:pt>
                <c:pt idx="211">
                  <c:v>-4.711613504502609E-2</c:v>
                </c:pt>
                <c:pt idx="212">
                  <c:v>-4.7723950537423829E-2</c:v>
                </c:pt>
                <c:pt idx="213">
                  <c:v>-4.8144745878314577E-2</c:v>
                </c:pt>
                <c:pt idx="214">
                  <c:v>-5.1213045238976254E-2</c:v>
                </c:pt>
                <c:pt idx="215">
                  <c:v>-5.2002036503146401E-2</c:v>
                </c:pt>
                <c:pt idx="216">
                  <c:v>-5.2492964400852271E-2</c:v>
                </c:pt>
                <c:pt idx="217">
                  <c:v>-5.4293033359107117E-2</c:v>
                </c:pt>
                <c:pt idx="218">
                  <c:v>-5.6385321304091657E-2</c:v>
                </c:pt>
                <c:pt idx="219">
                  <c:v>-5.6771050366574836E-2</c:v>
                </c:pt>
                <c:pt idx="220">
                  <c:v>-5.7542508491541203E-2</c:v>
                </c:pt>
                <c:pt idx="221">
                  <c:v>-5.850098676801456E-2</c:v>
                </c:pt>
                <c:pt idx="222">
                  <c:v>-5.9541286360772237E-2</c:v>
                </c:pt>
                <c:pt idx="223">
                  <c:v>-6.424016766738555E-2</c:v>
                </c:pt>
                <c:pt idx="224">
                  <c:v>-6.5035003311290279E-2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FB-48F8-A6E3-F4FC895C8DA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Active!$U$21:$U$245</c:f>
              <c:numCache>
                <c:formatCode>General</c:formatCode>
                <c:ptCount val="225"/>
                <c:pt idx="200">
                  <c:v>-1.6102204499984509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7FB-48F8-A6E3-F4FC895C8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316200"/>
        <c:axId val="1"/>
      </c:scatterChart>
      <c:valAx>
        <c:axId val="811316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66215835042484"/>
              <c:y val="0.857596265656666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67123673093696E-2"/>
              <c:y val="0.396033544587414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3162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074681238615673E-3"/>
          <c:y val="0.91139373401109669"/>
          <c:w val="0.95992886135134747"/>
          <c:h val="6.32911392405063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RY Per - O-C Diagr.</a:t>
            </a:r>
          </a:p>
        </c:rich>
      </c:tx>
      <c:layout>
        <c:manualLayout>
          <c:xMode val="edge"/>
          <c:yMode val="edge"/>
          <c:x val="0.35791404671538357"/>
          <c:y val="3.1948881789137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9130899921914"/>
          <c:y val="0.11398383712674214"/>
          <c:w val="0.84055259147652417"/>
          <c:h val="0.6559854486274321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Active!$H$21:$H$245</c:f>
              <c:numCache>
                <c:formatCode>General</c:formatCode>
                <c:ptCount val="225"/>
                <c:pt idx="1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84-43C8-B0AC-843733077816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Active!$F$21:$F$2450</c:f>
              <c:numCache>
                <c:formatCode>General</c:formatCode>
                <c:ptCount val="2430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  <c:pt idx="225">
                  <c:v>4678</c:v>
                </c:pt>
              </c:numCache>
            </c:numRef>
          </c:xVal>
          <c:yVal>
            <c:numRef>
              <c:f>Active!$I$21:$I$2450</c:f>
              <c:numCache>
                <c:formatCode>General</c:formatCode>
                <c:ptCount val="2430"/>
                <c:pt idx="0">
                  <c:v>-2.9772999987471849E-3</c:v>
                </c:pt>
                <c:pt idx="1">
                  <c:v>-2.7659999999741558E-2</c:v>
                </c:pt>
                <c:pt idx="2">
                  <c:v>-1.5551999986200826E-3</c:v>
                </c:pt>
                <c:pt idx="3">
                  <c:v>-7.7349999992293306E-4</c:v>
                </c:pt>
                <c:pt idx="4">
                  <c:v>-1.1851999988721218E-3</c:v>
                </c:pt>
                <c:pt idx="5">
                  <c:v>1.8162799999117851E-2</c:v>
                </c:pt>
                <c:pt idx="6">
                  <c:v>-3.6466999990807381E-3</c:v>
                </c:pt>
                <c:pt idx="7">
                  <c:v>9.4720000015513506E-3</c:v>
                </c:pt>
                <c:pt idx="8">
                  <c:v>3.8558999985980336E-3</c:v>
                </c:pt>
                <c:pt idx="9">
                  <c:v>1.5723300002719043E-2</c:v>
                </c:pt>
                <c:pt idx="10">
                  <c:v>1.7723300003126496E-2</c:v>
                </c:pt>
                <c:pt idx="11">
                  <c:v>-4.0975599997182144E-2</c:v>
                </c:pt>
                <c:pt idx="12">
                  <c:v>-7.6744999969378114E-3</c:v>
                </c:pt>
                <c:pt idx="13">
                  <c:v>-1.5240799999446608E-2</c:v>
                </c:pt>
                <c:pt idx="14">
                  <c:v>-9.8071000029449351E-3</c:v>
                </c:pt>
                <c:pt idx="15">
                  <c:v>-3.0373400000826223E-2</c:v>
                </c:pt>
                <c:pt idx="16">
                  <c:v>-9.6506000001681969E-2</c:v>
                </c:pt>
                <c:pt idx="17">
                  <c:v>-2.0506000000750646E-2</c:v>
                </c:pt>
                <c:pt idx="18">
                  <c:v>2.9361400000198046E-2</c:v>
                </c:pt>
                <c:pt idx="19">
                  <c:v>2.9361400000198046E-2</c:v>
                </c:pt>
                <c:pt idx="20">
                  <c:v>-1.2869880500002182</c:v>
                </c:pt>
                <c:pt idx="21">
                  <c:v>-4.7711999977764208E-3</c:v>
                </c:pt>
                <c:pt idx="22">
                  <c:v>6.6625000035855919E-3</c:v>
                </c:pt>
                <c:pt idx="23">
                  <c:v>-2.2903799999767216E-2</c:v>
                </c:pt>
                <c:pt idx="24">
                  <c:v>-4.1690000034577679E-3</c:v>
                </c:pt>
                <c:pt idx="25">
                  <c:v>3.7830999997822801E-2</c:v>
                </c:pt>
                <c:pt idx="26">
                  <c:v>2.8668999984802213E-3</c:v>
                </c:pt>
                <c:pt idx="27">
                  <c:v>8.3364999991317745E-3</c:v>
                </c:pt>
                <c:pt idx="28">
                  <c:v>1.1770200002501952E-2</c:v>
                </c:pt>
                <c:pt idx="29">
                  <c:v>-6.6275999997742474E-3</c:v>
                </c:pt>
                <c:pt idx="30">
                  <c:v>8.6735000004409812E-3</c:v>
                </c:pt>
                <c:pt idx="31">
                  <c:v>-2.5400000595254824E-5</c:v>
                </c:pt>
                <c:pt idx="32">
                  <c:v>-2.459169999929145E-2</c:v>
                </c:pt>
                <c:pt idx="33">
                  <c:v>1.1877900000399677E-2</c:v>
                </c:pt>
                <c:pt idx="34">
                  <c:v>-2.525469999818597E-2</c:v>
                </c:pt>
                <c:pt idx="35">
                  <c:v>-2.1820999998453772E-2</c:v>
                </c:pt>
                <c:pt idx="36">
                  <c:v>-1.2187999964226037E-3</c:v>
                </c:pt>
                <c:pt idx="37">
                  <c:v>-1.067739999780315E-2</c:v>
                </c:pt>
                <c:pt idx="38">
                  <c:v>-4.5089000013831537E-3</c:v>
                </c:pt>
                <c:pt idx="39">
                  <c:v>3.5850000131176785E-4</c:v>
                </c:pt>
                <c:pt idx="40">
                  <c:v>-5.4729999974370003E-3</c:v>
                </c:pt>
                <c:pt idx="41">
                  <c:v>9.9607000011019409E-3</c:v>
                </c:pt>
                <c:pt idx="42">
                  <c:v>2.3944000022311229E-3</c:v>
                </c:pt>
                <c:pt idx="43">
                  <c:v>4.2618000043148641E-3</c:v>
                </c:pt>
                <c:pt idx="44">
                  <c:v>-2.1967500000755535E-2</c:v>
                </c:pt>
                <c:pt idx="45">
                  <c:v>-6.5337999985786155E-3</c:v>
                </c:pt>
                <c:pt idx="46">
                  <c:v>2.466199999616947E-3</c:v>
                </c:pt>
                <c:pt idx="47">
                  <c:v>-1.3901999991503544E-3</c:v>
                </c:pt>
                <c:pt idx="48">
                  <c:v>-1.6956499999650987E-2</c:v>
                </c:pt>
                <c:pt idx="49">
                  <c:v>1.6456999983347487E-3</c:v>
                </c:pt>
                <c:pt idx="50">
                  <c:v>-1.857999995991122E-4</c:v>
                </c:pt>
                <c:pt idx="51">
                  <c:v>-4.4510000006994233E-3</c:v>
                </c:pt>
                <c:pt idx="52">
                  <c:v>-1.1498999992909376E-3</c:v>
                </c:pt>
                <c:pt idx="53">
                  <c:v>-4.5476999985112343E-3</c:v>
                </c:pt>
                <c:pt idx="54">
                  <c:v>0.2387644000009459</c:v>
                </c:pt>
                <c:pt idx="55">
                  <c:v>-2.6765999999042833E-2</c:v>
                </c:pt>
                <c:pt idx="56">
                  <c:v>-1.4730099999724189E-2</c:v>
                </c:pt>
                <c:pt idx="57">
                  <c:v>2.7036000028601848E-3</c:v>
                </c:pt>
                <c:pt idx="58">
                  <c:v>1.4137300000584219E-2</c:v>
                </c:pt>
                <c:pt idx="59">
                  <c:v>-3.199529999983497E-2</c:v>
                </c:pt>
                <c:pt idx="60">
                  <c:v>-1.1995299999398412E-2</c:v>
                </c:pt>
                <c:pt idx="61">
                  <c:v>8.438400000159163E-3</c:v>
                </c:pt>
                <c:pt idx="62">
                  <c:v>3.0438400001003174E-2</c:v>
                </c:pt>
                <c:pt idx="63">
                  <c:v>-1.3694199999008561E-2</c:v>
                </c:pt>
                <c:pt idx="64">
                  <c:v>-3.1260499999916647E-2</c:v>
                </c:pt>
                <c:pt idx="65">
                  <c:v>-3.8516999993589707E-3</c:v>
                </c:pt>
                <c:pt idx="66">
                  <c:v>-1.4116900001681643E-2</c:v>
                </c:pt>
                <c:pt idx="67">
                  <c:v>4.3168000011064578E-3</c:v>
                </c:pt>
                <c:pt idx="68">
                  <c:v>-1.2647299998207018E-2</c:v>
                </c:pt>
                <c:pt idx="69">
                  <c:v>-5.2136000012978911E-3</c:v>
                </c:pt>
                <c:pt idx="70">
                  <c:v>-1.7769999976735562E-4</c:v>
                </c:pt>
                <c:pt idx="71">
                  <c:v>5.7725000006030314E-3</c:v>
                </c:pt>
                <c:pt idx="72">
                  <c:v>-4.4191599998157471E-2</c:v>
                </c:pt>
                <c:pt idx="73">
                  <c:v>8.0840000009629875E-4</c:v>
                </c:pt>
                <c:pt idx="74">
                  <c:v>4.2420999998284969E-3</c:v>
                </c:pt>
                <c:pt idx="75">
                  <c:v>-2.1324199999071425E-2</c:v>
                </c:pt>
                <c:pt idx="76">
                  <c:v>2.0145400001638336E-2</c:v>
                </c:pt>
                <c:pt idx="77">
                  <c:v>-1.7717999980959576E-3</c:v>
                </c:pt>
                <c:pt idx="78">
                  <c:v>-1.8785699998261407E-2</c:v>
                </c:pt>
                <c:pt idx="79">
                  <c:v>1.6948999982560053E-3</c:v>
                </c:pt>
                <c:pt idx="80">
                  <c:v>1.0562300001765834E-2</c:v>
                </c:pt>
                <c:pt idx="81">
                  <c:v>2.9429700000036974E-2</c:v>
                </c:pt>
                <c:pt idx="82">
                  <c:v>-6.197399998200126E-3</c:v>
                </c:pt>
                <c:pt idx="83">
                  <c:v>-8.9819999993778765E-3</c:v>
                </c:pt>
                <c:pt idx="84">
                  <c:v>9.6919999996316619E-3</c:v>
                </c:pt>
                <c:pt idx="85">
                  <c:v>-1.4562199998181313E-2</c:v>
                </c:pt>
                <c:pt idx="86">
                  <c:v>-1.4142399995762389E-2</c:v>
                </c:pt>
                <c:pt idx="87">
                  <c:v>1.2200001947348937E-5</c:v>
                </c:pt>
                <c:pt idx="88">
                  <c:v>-1.4532099998177728E-2</c:v>
                </c:pt>
                <c:pt idx="89">
                  <c:v>-1.5786299998580944E-2</c:v>
                </c:pt>
                <c:pt idx="90">
                  <c:v>-6.3525999976263847E-3</c:v>
                </c:pt>
                <c:pt idx="91">
                  <c:v>1.8159000028390437E-3</c:v>
                </c:pt>
                <c:pt idx="92">
                  <c:v>-9.2338999966159463E-3</c:v>
                </c:pt>
                <c:pt idx="93">
                  <c:v>7.9346000020450447E-3</c:v>
                </c:pt>
                <c:pt idx="94">
                  <c:v>1.1981499999819789E-2</c:v>
                </c:pt>
                <c:pt idx="95">
                  <c:v>-3.1511000015598256E-3</c:v>
                </c:pt>
                <c:pt idx="96">
                  <c:v>-1.9107999978587031E-3</c:v>
                </c:pt>
                <c:pt idx="97">
                  <c:v>1.4426199999434175E-2</c:v>
                </c:pt>
                <c:pt idx="98">
                  <c:v>-3.7405300001410069E-2</c:v>
                </c:pt>
                <c:pt idx="99">
                  <c:v>6.0437200001615565E-2</c:v>
                </c:pt>
                <c:pt idx="100">
                  <c:v>-9.9246999998285901E-3</c:v>
                </c:pt>
                <c:pt idx="101">
                  <c:v>4.4820000039180741E-4</c:v>
                </c:pt>
                <c:pt idx="102">
                  <c:v>-5.2396999963093549E-3</c:v>
                </c:pt>
                <c:pt idx="103">
                  <c:v>-1.1902700000064215E-2</c:v>
                </c:pt>
                <c:pt idx="104">
                  <c:v>-9.4220999962999485E-3</c:v>
                </c:pt>
                <c:pt idx="105">
                  <c:v>-2.3170799999206793E-2</c:v>
                </c:pt>
                <c:pt idx="106">
                  <c:v>-1.0737099997641053E-2</c:v>
                </c:pt>
                <c:pt idx="107">
                  <c:v>1.7684000013105106E-3</c:v>
                </c:pt>
                <c:pt idx="108">
                  <c:v>-7.9629399999248562E-2</c:v>
                </c:pt>
                <c:pt idx="109">
                  <c:v>-3.4498999993957113E-3</c:v>
                </c:pt>
                <c:pt idx="110">
                  <c:v>-4.1582499998185085E-2</c:v>
                </c:pt>
                <c:pt idx="111">
                  <c:v>-1.5465999968000688E-3</c:v>
                </c:pt>
                <c:pt idx="112">
                  <c:v>1.3155735500040464</c:v>
                </c:pt>
                <c:pt idx="113">
                  <c:v>-0.28133119999984046</c:v>
                </c:pt>
                <c:pt idx="114">
                  <c:v>-1.8897500001912704E-2</c:v>
                </c:pt>
                <c:pt idx="115">
                  <c:v>-1.5030099999421509E-2</c:v>
                </c:pt>
                <c:pt idx="116">
                  <c:v>5.540359999940847E-2</c:v>
                </c:pt>
                <c:pt idx="117">
                  <c:v>0.17105269999956363</c:v>
                </c:pt>
                <c:pt idx="118">
                  <c:v>0.74373915000251145</c:v>
                </c:pt>
                <c:pt idx="119">
                  <c:v>3.002780000315397E-2</c:v>
                </c:pt>
                <c:pt idx="120">
                  <c:v>6.7690000287257135E-4</c:v>
                </c:pt>
                <c:pt idx="121">
                  <c:v>1.4441450500016799</c:v>
                </c:pt>
                <c:pt idx="122">
                  <c:v>-2.7770699998654891E-2</c:v>
                </c:pt>
                <c:pt idx="124">
                  <c:v>3.4198000030301046E-3</c:v>
                </c:pt>
                <c:pt idx="125">
                  <c:v>0.87968354999975418</c:v>
                </c:pt>
                <c:pt idx="126">
                  <c:v>5.068900001788279E-3</c:v>
                </c:pt>
                <c:pt idx="127">
                  <c:v>-3.3160399998450885E-2</c:v>
                </c:pt>
                <c:pt idx="128">
                  <c:v>6.707000000460539E-3</c:v>
                </c:pt>
                <c:pt idx="129">
                  <c:v>-1.3859300001058728E-2</c:v>
                </c:pt>
                <c:pt idx="130">
                  <c:v>-1.5582000014546793E-3</c:v>
                </c:pt>
                <c:pt idx="131">
                  <c:v>-1.3389700001425808E-2</c:v>
                </c:pt>
                <c:pt idx="132">
                  <c:v>-1.0885999981837813E-3</c:v>
                </c:pt>
                <c:pt idx="133">
                  <c:v>5.3345100001024548E-2</c:v>
                </c:pt>
                <c:pt idx="134">
                  <c:v>2.7212500001041917E-2</c:v>
                </c:pt>
                <c:pt idx="135">
                  <c:v>-7.4145999969914556E-3</c:v>
                </c:pt>
                <c:pt idx="136">
                  <c:v>1.6187600002012914E-2</c:v>
                </c:pt>
                <c:pt idx="137">
                  <c:v>2.2234999996726401E-3</c:v>
                </c:pt>
                <c:pt idx="138">
                  <c:v>-1.5005799999926239E-2</c:v>
                </c:pt>
                <c:pt idx="139">
                  <c:v>-2.7295899999444373E-2</c:v>
                </c:pt>
                <c:pt idx="140">
                  <c:v>-1.112739999734913E-2</c:v>
                </c:pt>
                <c:pt idx="141">
                  <c:v>-1.6392599998653168E-2</c:v>
                </c:pt>
                <c:pt idx="142">
                  <c:v>3.077000001212582E-3</c:v>
                </c:pt>
                <c:pt idx="143">
                  <c:v>-6.0555999989446718E-3</c:v>
                </c:pt>
                <c:pt idx="144">
                  <c:v>6.2565000007452909E-3</c:v>
                </c:pt>
                <c:pt idx="145">
                  <c:v>-2.2739000014553312E-3</c:v>
                </c:pt>
                <c:pt idx="146">
                  <c:v>-3.7539099997957237E-2</c:v>
                </c:pt>
                <c:pt idx="147">
                  <c:v>-2.1053999989817385E-3</c:v>
                </c:pt>
                <c:pt idx="148">
                  <c:v>-6.3706000000820495E-3</c:v>
                </c:pt>
                <c:pt idx="149">
                  <c:v>6.9305000033637043E-3</c:v>
                </c:pt>
                <c:pt idx="150">
                  <c:v>2.4665299999469426E-2</c:v>
                </c:pt>
                <c:pt idx="151">
                  <c:v>-8.0335999991802964E-3</c:v>
                </c:pt>
                <c:pt idx="152">
                  <c:v>1.8338000008952804E-3</c:v>
                </c:pt>
                <c:pt idx="153">
                  <c:v>-1.8732500000623986E-2</c:v>
                </c:pt>
                <c:pt idx="154">
                  <c:v>-3.2518999978492502E-3</c:v>
                </c:pt>
                <c:pt idx="155">
                  <c:v>7.4330999996163882E-3</c:v>
                </c:pt>
                <c:pt idx="156">
                  <c:v>-1.1133199997857446E-2</c:v>
                </c:pt>
                <c:pt idx="157">
                  <c:v>-1.6265799997199792E-2</c:v>
                </c:pt>
                <c:pt idx="158">
                  <c:v>-1.0398399997939123E-2</c:v>
                </c:pt>
                <c:pt idx="159">
                  <c:v>-5.845999996381579E-3</c:v>
                </c:pt>
                <c:pt idx="160">
                  <c:v>-7.4123000013059936E-3</c:v>
                </c:pt>
                <c:pt idx="161">
                  <c:v>-6.3763999969523866E-3</c:v>
                </c:pt>
                <c:pt idx="162">
                  <c:v>-1.3075299997581169E-2</c:v>
                </c:pt>
                <c:pt idx="163">
                  <c:v>-1.6415999998571351E-3</c:v>
                </c:pt>
                <c:pt idx="164">
                  <c:v>-7.2078999983204994E-3</c:v>
                </c:pt>
                <c:pt idx="165">
                  <c:v>-1.88598999993701E-2</c:v>
                </c:pt>
                <c:pt idx="166">
                  <c:v>-1.1749000004783738E-3</c:v>
                </c:pt>
                <c:pt idx="167">
                  <c:v>-8.8755099997797515E-2</c:v>
                </c:pt>
                <c:pt idx="168">
                  <c:v>-9.166799998638453E-3</c:v>
                </c:pt>
                <c:pt idx="169">
                  <c:v>-7.9513999990012962E-3</c:v>
                </c:pt>
                <c:pt idx="170">
                  <c:v>-4.1366999976162333E-3</c:v>
                </c:pt>
                <c:pt idx="171">
                  <c:v>0.31859375000203727</c:v>
                </c:pt>
                <c:pt idx="172">
                  <c:v>0.34859375000087311</c:v>
                </c:pt>
                <c:pt idx="173">
                  <c:v>2.2443000052589923E-3</c:v>
                </c:pt>
                <c:pt idx="174">
                  <c:v>1.9154000037815422E-3</c:v>
                </c:pt>
                <c:pt idx="175">
                  <c:v>-1.1206199997104704E-2</c:v>
                </c:pt>
                <c:pt idx="176">
                  <c:v>-1.7724999997881241E-3</c:v>
                </c:pt>
                <c:pt idx="177">
                  <c:v>9.078100003534928E-3</c:v>
                </c:pt>
                <c:pt idx="178">
                  <c:v>-2.7562899995245971E-2</c:v>
                </c:pt>
                <c:pt idx="179">
                  <c:v>-3.6126999984844588E-3</c:v>
                </c:pt>
                <c:pt idx="180">
                  <c:v>-0.22638485000061337</c:v>
                </c:pt>
                <c:pt idx="181">
                  <c:v>-1.1132099993119482E-2</c:v>
                </c:pt>
                <c:pt idx="182">
                  <c:v>-1.4627467500031344</c:v>
                </c:pt>
                <c:pt idx="183">
                  <c:v>-1.0930603000015253</c:v>
                </c:pt>
                <c:pt idx="184">
                  <c:v>1.9577799997932743E-2</c:v>
                </c:pt>
                <c:pt idx="185">
                  <c:v>-1.5267247500014491</c:v>
                </c:pt>
                <c:pt idx="186">
                  <c:v>1.4140914000017801</c:v>
                </c:pt>
                <c:pt idx="187">
                  <c:v>-0.48593495000386611</c:v>
                </c:pt>
                <c:pt idx="188">
                  <c:v>-1.4826946500033955</c:v>
                </c:pt>
                <c:pt idx="189">
                  <c:v>-1.8900499992014375E-2</c:v>
                </c:pt>
                <c:pt idx="190">
                  <c:v>-3.262399994127918E-3</c:v>
                </c:pt>
                <c:pt idx="191">
                  <c:v>-6.0469999953056686E-3</c:v>
                </c:pt>
                <c:pt idx="192">
                  <c:v>1.3880357999951229</c:v>
                </c:pt>
                <c:pt idx="193">
                  <c:v>6.6738999958033673E-3</c:v>
                </c:pt>
                <c:pt idx="194">
                  <c:v>1.3673900000867434E-2</c:v>
                </c:pt>
                <c:pt idx="195">
                  <c:v>-0.96565499999996973</c:v>
                </c:pt>
                <c:pt idx="196">
                  <c:v>-0.37724909999815281</c:v>
                </c:pt>
                <c:pt idx="197">
                  <c:v>-9.1591899996274151E-2</c:v>
                </c:pt>
                <c:pt idx="198">
                  <c:v>-6.3874999977997504E-3</c:v>
                </c:pt>
                <c:pt idx="199">
                  <c:v>3.6125000042375177E-3</c:v>
                </c:pt>
                <c:pt idx="201">
                  <c:v>-1.5730299994174857E-2</c:v>
                </c:pt>
                <c:pt idx="202">
                  <c:v>6.0137100001156796E-2</c:v>
                </c:pt>
                <c:pt idx="203">
                  <c:v>-2.3023299996566493E-2</c:v>
                </c:pt>
                <c:pt idx="204">
                  <c:v>-1.0130247499982943</c:v>
                </c:pt>
                <c:pt idx="205">
                  <c:v>-9.5068000009632669E-3</c:v>
                </c:pt>
                <c:pt idx="206">
                  <c:v>1.8493200004741084E-2</c:v>
                </c:pt>
                <c:pt idx="207">
                  <c:v>1.3114500005031005E-2</c:v>
                </c:pt>
                <c:pt idx="208">
                  <c:v>-1.5597447999971337</c:v>
                </c:pt>
                <c:pt idx="209">
                  <c:v>-2.4385799995798152E-2</c:v>
                </c:pt>
                <c:pt idx="210">
                  <c:v>-1.5875198499998078</c:v>
                </c:pt>
                <c:pt idx="211">
                  <c:v>-2.2524199994222727E-2</c:v>
                </c:pt>
                <c:pt idx="212">
                  <c:v>-5.697179999697255E-2</c:v>
                </c:pt>
                <c:pt idx="213">
                  <c:v>-1.4358599990373477E-2</c:v>
                </c:pt>
                <c:pt idx="214">
                  <c:v>1.3594876499992097</c:v>
                </c:pt>
                <c:pt idx="215">
                  <c:v>8.7624000007053837E-3</c:v>
                </c:pt>
                <c:pt idx="216">
                  <c:v>8.9778000037767924E-3</c:v>
                </c:pt>
                <c:pt idx="217">
                  <c:v>0.75876760000392096</c:v>
                </c:pt>
                <c:pt idx="218">
                  <c:v>-6.0010000015608966E-4</c:v>
                </c:pt>
                <c:pt idx="219">
                  <c:v>0.8727119999966817</c:v>
                </c:pt>
                <c:pt idx="220">
                  <c:v>-3.7663799994334113E-2</c:v>
                </c:pt>
                <c:pt idx="221">
                  <c:v>1.1899599994649179E-2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84-43C8-B0AC-84373307781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Active!$F$21:$F$2450</c:f>
              <c:numCache>
                <c:formatCode>General</c:formatCode>
                <c:ptCount val="2430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  <c:pt idx="225">
                  <c:v>4678</c:v>
                </c:pt>
              </c:numCache>
            </c:numRef>
          </c:xVal>
          <c:yVal>
            <c:numRef>
              <c:f>Active!$J$21:$J$2450</c:f>
              <c:numCache>
                <c:formatCode>General</c:formatCode>
                <c:ptCount val="2430"/>
                <c:pt idx="222">
                  <c:v>2.9988999958732165E-3</c:v>
                </c:pt>
                <c:pt idx="223">
                  <c:v>1.8646299999090843E-2</c:v>
                </c:pt>
                <c:pt idx="224">
                  <c:v>7.3079000721918419E-3</c:v>
                </c:pt>
                <c:pt idx="225">
                  <c:v>8.8485999876866117E-3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84-43C8-B0AC-84373307781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Active!$K$21:$K$245</c:f>
              <c:numCache>
                <c:formatCode>General</c:formatCode>
                <c:ptCount val="2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84-43C8-B0AC-84373307781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Active!$L$21:$L$245</c:f>
              <c:numCache>
                <c:formatCode>General</c:formatCode>
                <c:ptCount val="2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84-43C8-B0AC-8437330778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Active!$M$21:$M$245</c:f>
              <c:numCache>
                <c:formatCode>General</c:formatCode>
                <c:ptCount val="2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84-43C8-B0AC-8437330778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Active!$N$21:$N$245</c:f>
              <c:numCache>
                <c:formatCode>General</c:formatCode>
                <c:ptCount val="2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84-43C8-B0AC-8437330778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Active!$O$21:$O$245</c:f>
              <c:numCache>
                <c:formatCode>General</c:formatCode>
                <c:ptCount val="225"/>
                <c:pt idx="0">
                  <c:v>1.0895178200550698E-2</c:v>
                </c:pt>
                <c:pt idx="1">
                  <c:v>8.2184522821067956E-3</c:v>
                </c:pt>
                <c:pt idx="2">
                  <c:v>7.0028212973113121E-3</c:v>
                </c:pt>
                <c:pt idx="3">
                  <c:v>6.5235821590746302E-3</c:v>
                </c:pt>
                <c:pt idx="4">
                  <c:v>5.8339453503925779E-3</c:v>
                </c:pt>
                <c:pt idx="5">
                  <c:v>5.3663949716250842E-3</c:v>
                </c:pt>
                <c:pt idx="6">
                  <c:v>4.6066256061279062E-3</c:v>
                </c:pt>
                <c:pt idx="7">
                  <c:v>4.0104988731993526E-3</c:v>
                </c:pt>
                <c:pt idx="8">
                  <c:v>3.4611271781475449E-3</c:v>
                </c:pt>
                <c:pt idx="9">
                  <c:v>3.437749659209172E-3</c:v>
                </c:pt>
                <c:pt idx="10">
                  <c:v>3.437749659209172E-3</c:v>
                </c:pt>
                <c:pt idx="11">
                  <c:v>3.4026833808016108E-3</c:v>
                </c:pt>
                <c:pt idx="12">
                  <c:v>3.3676171023940462E-3</c:v>
                </c:pt>
                <c:pt idx="13">
                  <c:v>3.3559283429248615E-3</c:v>
                </c:pt>
                <c:pt idx="14">
                  <c:v>3.3442395834556733E-3</c:v>
                </c:pt>
                <c:pt idx="15">
                  <c:v>3.332550823986485E-3</c:v>
                </c:pt>
                <c:pt idx="16">
                  <c:v>3.3091733050481121E-3</c:v>
                </c:pt>
                <c:pt idx="17">
                  <c:v>3.3091733050481121E-3</c:v>
                </c:pt>
                <c:pt idx="18">
                  <c:v>3.2857957861097357E-3</c:v>
                </c:pt>
                <c:pt idx="19">
                  <c:v>3.2857957861097357E-3</c:v>
                </c:pt>
                <c:pt idx="20">
                  <c:v>3.2682626469059551E-3</c:v>
                </c:pt>
                <c:pt idx="21">
                  <c:v>3.2624182671713627E-3</c:v>
                </c:pt>
                <c:pt idx="22">
                  <c:v>3.2507295077021745E-3</c:v>
                </c:pt>
                <c:pt idx="23">
                  <c:v>3.2390407482329863E-3</c:v>
                </c:pt>
                <c:pt idx="24">
                  <c:v>3.1922857103562369E-3</c:v>
                </c:pt>
                <c:pt idx="25">
                  <c:v>3.1922857103562369E-3</c:v>
                </c:pt>
                <c:pt idx="26">
                  <c:v>3.1104643940719264E-3</c:v>
                </c:pt>
                <c:pt idx="27">
                  <c:v>3.0169543183184277E-3</c:v>
                </c:pt>
                <c:pt idx="28">
                  <c:v>3.0052655588492395E-3</c:v>
                </c:pt>
                <c:pt idx="29">
                  <c:v>2.9351330020341172E-3</c:v>
                </c:pt>
                <c:pt idx="30">
                  <c:v>2.9000667236265525E-3</c:v>
                </c:pt>
                <c:pt idx="31">
                  <c:v>2.8650004452189914E-3</c:v>
                </c:pt>
                <c:pt idx="32">
                  <c:v>2.8533116857498032E-3</c:v>
                </c:pt>
                <c:pt idx="33">
                  <c:v>2.7598016099963062E-3</c:v>
                </c:pt>
                <c:pt idx="34">
                  <c:v>2.7364240910579315E-3</c:v>
                </c:pt>
                <c:pt idx="35">
                  <c:v>2.7247353315887433E-3</c:v>
                </c:pt>
                <c:pt idx="36">
                  <c:v>2.6546027747736192E-3</c:v>
                </c:pt>
                <c:pt idx="37">
                  <c:v>2.3974500664514977E-3</c:v>
                </c:pt>
                <c:pt idx="38">
                  <c:v>2.3390062691055619E-3</c:v>
                </c:pt>
                <c:pt idx="39">
                  <c:v>2.3156287501671872E-3</c:v>
                </c:pt>
                <c:pt idx="40">
                  <c:v>2.2571849528212496E-3</c:v>
                </c:pt>
                <c:pt idx="41">
                  <c:v>2.2454961933520631E-3</c:v>
                </c:pt>
                <c:pt idx="42">
                  <c:v>2.2338074338828749E-3</c:v>
                </c:pt>
                <c:pt idx="43">
                  <c:v>2.2104299149445002E-3</c:v>
                </c:pt>
                <c:pt idx="44">
                  <c:v>2.0818535607834403E-3</c:v>
                </c:pt>
                <c:pt idx="45">
                  <c:v>2.0701648013142521E-3</c:v>
                </c:pt>
                <c:pt idx="46">
                  <c:v>2.0701648013142521E-3</c:v>
                </c:pt>
                <c:pt idx="47">
                  <c:v>1.7428795361770066E-3</c:v>
                </c:pt>
                <c:pt idx="48">
                  <c:v>1.7311907767078201E-3</c:v>
                </c:pt>
                <c:pt idx="49">
                  <c:v>1.661058219892696E-3</c:v>
                </c:pt>
                <c:pt idx="50">
                  <c:v>1.6026144225467585E-3</c:v>
                </c:pt>
                <c:pt idx="51">
                  <c:v>1.5558593846700091E-3</c:v>
                </c:pt>
                <c:pt idx="52">
                  <c:v>1.5207931062624479E-3</c:v>
                </c:pt>
                <c:pt idx="53">
                  <c:v>1.4506605494473239E-3</c:v>
                </c:pt>
                <c:pt idx="54">
                  <c:v>1.0649314869641407E-3</c:v>
                </c:pt>
                <c:pt idx="55">
                  <c:v>9.7142141121064202E-4</c:v>
                </c:pt>
                <c:pt idx="56">
                  <c:v>8.8960009492633149E-4</c:v>
                </c:pt>
                <c:pt idx="57">
                  <c:v>8.7791133545714328E-4</c:v>
                </c:pt>
                <c:pt idx="58">
                  <c:v>8.6622257598795681E-4</c:v>
                </c:pt>
                <c:pt idx="59">
                  <c:v>8.4284505704958212E-4</c:v>
                </c:pt>
                <c:pt idx="60">
                  <c:v>8.4284505704958212E-4</c:v>
                </c:pt>
                <c:pt idx="61">
                  <c:v>8.3115629758039392E-4</c:v>
                </c:pt>
                <c:pt idx="62">
                  <c:v>8.3115629758039392E-4</c:v>
                </c:pt>
                <c:pt idx="63">
                  <c:v>8.0777877864201923E-4</c:v>
                </c:pt>
                <c:pt idx="64">
                  <c:v>7.9609001917283276E-4</c:v>
                </c:pt>
                <c:pt idx="65">
                  <c:v>5.1555979191233656E-4</c:v>
                </c:pt>
                <c:pt idx="66">
                  <c:v>4.6880475403558719E-4</c:v>
                </c:pt>
                <c:pt idx="67">
                  <c:v>4.5711599456639898E-4</c:v>
                </c:pt>
                <c:pt idx="68">
                  <c:v>3.7529467828208846E-4</c:v>
                </c:pt>
                <c:pt idx="69">
                  <c:v>3.6360591881290025E-4</c:v>
                </c:pt>
                <c:pt idx="70">
                  <c:v>2.8178460252858972E-4</c:v>
                </c:pt>
                <c:pt idx="71">
                  <c:v>-2.55898333054028E-4</c:v>
                </c:pt>
                <c:pt idx="72">
                  <c:v>-3.3771964933834026E-4</c:v>
                </c:pt>
                <c:pt idx="73">
                  <c:v>-3.3771964933834026E-4</c:v>
                </c:pt>
                <c:pt idx="74">
                  <c:v>-3.4940840880752673E-4</c:v>
                </c:pt>
                <c:pt idx="75">
                  <c:v>-3.6109716827671494E-4</c:v>
                </c:pt>
                <c:pt idx="76">
                  <c:v>-4.5460724403021367E-4</c:v>
                </c:pt>
                <c:pt idx="77">
                  <c:v>-9.6891266067445671E-4</c:v>
                </c:pt>
                <c:pt idx="78">
                  <c:v>-1.5884169125413867E-3</c:v>
                </c:pt>
                <c:pt idx="79">
                  <c:v>-2.0325897723705057E-3</c:v>
                </c:pt>
                <c:pt idx="80">
                  <c:v>-2.0559672913088804E-3</c:v>
                </c:pt>
                <c:pt idx="81">
                  <c:v>-2.079344810247255E-3</c:v>
                </c:pt>
                <c:pt idx="82">
                  <c:v>-2.278053721223439E-3</c:v>
                </c:pt>
                <c:pt idx="83">
                  <c:v>-2.7689816189293073E-3</c:v>
                </c:pt>
                <c:pt idx="84">
                  <c:v>-3.0027568083130542E-3</c:v>
                </c:pt>
                <c:pt idx="85">
                  <c:v>-3.4001746302654238E-3</c:v>
                </c:pt>
                <c:pt idx="86">
                  <c:v>-4.0313676416015402E-3</c:v>
                </c:pt>
                <c:pt idx="87">
                  <c:v>-4.7093156908144061E-3</c:v>
                </c:pt>
                <c:pt idx="88">
                  <c:v>-5.4223300184348348E-3</c:v>
                </c:pt>
                <c:pt idx="89">
                  <c:v>-5.8197478403872044E-3</c:v>
                </c:pt>
                <c:pt idx="90">
                  <c:v>-5.8314365998563917E-3</c:v>
                </c:pt>
                <c:pt idx="91">
                  <c:v>-5.8898803972023284E-3</c:v>
                </c:pt>
                <c:pt idx="92">
                  <c:v>-6.4275633327849462E-3</c:v>
                </c:pt>
                <c:pt idx="93">
                  <c:v>-6.4860071301308829E-3</c:v>
                </c:pt>
                <c:pt idx="94">
                  <c:v>-6.9184912304908145E-3</c:v>
                </c:pt>
                <c:pt idx="95">
                  <c:v>-6.9418687494291892E-3</c:v>
                </c:pt>
                <c:pt idx="96">
                  <c:v>-7.1639551793437487E-3</c:v>
                </c:pt>
                <c:pt idx="97">
                  <c:v>-7.2808427740356221E-3</c:v>
                </c:pt>
                <c:pt idx="98">
                  <c:v>-7.3392865713815588E-3</c:v>
                </c:pt>
                <c:pt idx="99">
                  <c:v>-7.6315055581112424E-3</c:v>
                </c:pt>
                <c:pt idx="100">
                  <c:v>-7.7834594312106778E-3</c:v>
                </c:pt>
                <c:pt idx="101">
                  <c:v>-7.9821683421868635E-3</c:v>
                </c:pt>
                <c:pt idx="102">
                  <c:v>-8.3678974046700449E-3</c:v>
                </c:pt>
                <c:pt idx="103">
                  <c:v>-8.4847849993619183E-3</c:v>
                </c:pt>
                <c:pt idx="104">
                  <c:v>-8.9289578591910373E-3</c:v>
                </c:pt>
                <c:pt idx="105">
                  <c:v>-9.5017070731812179E-3</c:v>
                </c:pt>
                <c:pt idx="106">
                  <c:v>-9.5133958326504044E-3</c:v>
                </c:pt>
                <c:pt idx="107">
                  <c:v>-9.6887272246882154E-3</c:v>
                </c:pt>
                <c:pt idx="108">
                  <c:v>-9.7588597815033394E-3</c:v>
                </c:pt>
                <c:pt idx="109">
                  <c:v>-1.0167966362924896E-2</c:v>
                </c:pt>
                <c:pt idx="110">
                  <c:v>-1.019134388186327E-2</c:v>
                </c:pt>
                <c:pt idx="111">
                  <c:v>-1.0273165198147582E-2</c:v>
                </c:pt>
                <c:pt idx="112">
                  <c:v>-1.0384208413104862E-2</c:v>
                </c:pt>
                <c:pt idx="113">
                  <c:v>-1.0764093095853451E-2</c:v>
                </c:pt>
                <c:pt idx="114">
                  <c:v>-1.0775781855322637E-2</c:v>
                </c:pt>
                <c:pt idx="115">
                  <c:v>-1.0799159374261012E-2</c:v>
                </c:pt>
                <c:pt idx="116">
                  <c:v>-1.08108481337302E-2</c:v>
                </c:pt>
                <c:pt idx="117">
                  <c:v>-1.1313464790905255E-2</c:v>
                </c:pt>
                <c:pt idx="118">
                  <c:v>-1.1412819246393348E-2</c:v>
                </c:pt>
                <c:pt idx="119">
                  <c:v>-1.1582306258696565E-2</c:v>
                </c:pt>
                <c:pt idx="120">
                  <c:v>-1.208492291587162E-2</c:v>
                </c:pt>
                <c:pt idx="121">
                  <c:v>-1.2663516509596394E-2</c:v>
                </c:pt>
                <c:pt idx="122">
                  <c:v>-1.2692738408269361E-2</c:v>
                </c:pt>
                <c:pt idx="123">
                  <c:v>-1.2821314762430423E-2</c:v>
                </c:pt>
                <c:pt idx="124">
                  <c:v>-1.3452507773766539E-2</c:v>
                </c:pt>
                <c:pt idx="125">
                  <c:v>-1.3890836253861064E-2</c:v>
                </c:pt>
                <c:pt idx="126">
                  <c:v>-1.3955124430941596E-2</c:v>
                </c:pt>
                <c:pt idx="127">
                  <c:v>-1.4083700785102656E-2</c:v>
                </c:pt>
                <c:pt idx="128">
                  <c:v>-1.4107078304041031E-2</c:v>
                </c:pt>
                <c:pt idx="129">
                  <c:v>-1.4118767063510219E-2</c:v>
                </c:pt>
                <c:pt idx="130">
                  <c:v>-1.415383334191778E-2</c:v>
                </c:pt>
                <c:pt idx="131">
                  <c:v>-1.4212277139263717E-2</c:v>
                </c:pt>
                <c:pt idx="132">
                  <c:v>-1.4247343417671279E-2</c:v>
                </c:pt>
                <c:pt idx="133">
                  <c:v>-1.4259032177140467E-2</c:v>
                </c:pt>
                <c:pt idx="134">
                  <c:v>-1.4282409696078842E-2</c:v>
                </c:pt>
                <c:pt idx="135">
                  <c:v>-1.4481118607055025E-2</c:v>
                </c:pt>
                <c:pt idx="136">
                  <c:v>-1.455125116387015E-2</c:v>
                </c:pt>
                <c:pt idx="137">
                  <c:v>-1.4633072480154462E-2</c:v>
                </c:pt>
                <c:pt idx="138">
                  <c:v>-1.4761648834315522E-2</c:v>
                </c:pt>
                <c:pt idx="139">
                  <c:v>-1.5077245339983581E-2</c:v>
                </c:pt>
                <c:pt idx="140">
                  <c:v>-1.5135689137329517E-2</c:v>
                </c:pt>
                <c:pt idx="141">
                  <c:v>-1.5182444175206266E-2</c:v>
                </c:pt>
                <c:pt idx="142">
                  <c:v>-1.5275954250959765E-2</c:v>
                </c:pt>
                <c:pt idx="143">
                  <c:v>-1.5299331769898139E-2</c:v>
                </c:pt>
                <c:pt idx="144">
                  <c:v>-1.5685060832381321E-2</c:v>
                </c:pt>
                <c:pt idx="145">
                  <c:v>-1.577857090813482E-2</c:v>
                </c:pt>
                <c:pt idx="146">
                  <c:v>-1.5825325946011569E-2</c:v>
                </c:pt>
                <c:pt idx="147">
                  <c:v>-1.5837014705480757E-2</c:v>
                </c:pt>
                <c:pt idx="148">
                  <c:v>-1.5883769743357506E-2</c:v>
                </c:pt>
                <c:pt idx="149">
                  <c:v>-1.5918836021765068E-2</c:v>
                </c:pt>
                <c:pt idx="150">
                  <c:v>-1.5965591059641817E-2</c:v>
                </c:pt>
                <c:pt idx="151">
                  <c:v>-1.6000657338049382E-2</c:v>
                </c:pt>
                <c:pt idx="152">
                  <c:v>-1.6024034856987755E-2</c:v>
                </c:pt>
                <c:pt idx="153">
                  <c:v>-1.6035723616456943E-2</c:v>
                </c:pt>
                <c:pt idx="154">
                  <c:v>-1.647989647628606E-2</c:v>
                </c:pt>
                <c:pt idx="155">
                  <c:v>-1.7064334449745429E-2</c:v>
                </c:pt>
                <c:pt idx="156">
                  <c:v>-1.7076023209214617E-2</c:v>
                </c:pt>
                <c:pt idx="157">
                  <c:v>-1.709940072815299E-2</c:v>
                </c:pt>
                <c:pt idx="158">
                  <c:v>-1.7122778247091366E-2</c:v>
                </c:pt>
                <c:pt idx="159">
                  <c:v>-1.7730593739489108E-2</c:v>
                </c:pt>
                <c:pt idx="160">
                  <c:v>-1.7742282498958296E-2</c:v>
                </c:pt>
                <c:pt idx="161">
                  <c:v>-1.7824103815242607E-2</c:v>
                </c:pt>
                <c:pt idx="162">
                  <c:v>-1.7859170093650168E-2</c:v>
                </c:pt>
                <c:pt idx="163">
                  <c:v>-1.7870858853119356E-2</c:v>
                </c:pt>
                <c:pt idx="164">
                  <c:v>-1.7882547612588541E-2</c:v>
                </c:pt>
                <c:pt idx="165">
                  <c:v>-1.8350097991356035E-2</c:v>
                </c:pt>
                <c:pt idx="166">
                  <c:v>-1.8934535964815404E-2</c:v>
                </c:pt>
                <c:pt idx="167">
                  <c:v>-1.9565728976151518E-2</c:v>
                </c:pt>
                <c:pt idx="168">
                  <c:v>-2.0255365784833574E-2</c:v>
                </c:pt>
                <c:pt idx="169">
                  <c:v>-2.0746293682539441E-2</c:v>
                </c:pt>
                <c:pt idx="170">
                  <c:v>-2.2277521173002982E-2</c:v>
                </c:pt>
                <c:pt idx="171">
                  <c:v>-2.3779526764793557E-2</c:v>
                </c:pt>
                <c:pt idx="172">
                  <c:v>-2.3779526764793557E-2</c:v>
                </c:pt>
                <c:pt idx="173">
                  <c:v>-2.3797059903997338E-2</c:v>
                </c:pt>
                <c:pt idx="174">
                  <c:v>-2.5001002129323636E-2</c:v>
                </c:pt>
                <c:pt idx="175">
                  <c:v>-2.5375042432337631E-2</c:v>
                </c:pt>
                <c:pt idx="176">
                  <c:v>-2.5386731191806816E-2</c:v>
                </c:pt>
                <c:pt idx="177">
                  <c:v>-2.6999779998554671E-2</c:v>
                </c:pt>
                <c:pt idx="178">
                  <c:v>-2.7817993161397783E-2</c:v>
                </c:pt>
                <c:pt idx="179">
                  <c:v>-2.8355676096980403E-2</c:v>
                </c:pt>
                <c:pt idx="180">
                  <c:v>-2.8712183260790614E-2</c:v>
                </c:pt>
                <c:pt idx="181">
                  <c:v>-2.8799848956809523E-2</c:v>
                </c:pt>
                <c:pt idx="182">
                  <c:v>-2.886413713389005E-2</c:v>
                </c:pt>
                <c:pt idx="183">
                  <c:v>-2.8963491589378144E-2</c:v>
                </c:pt>
                <c:pt idx="184">
                  <c:v>-2.9115445462477581E-2</c:v>
                </c:pt>
                <c:pt idx="185">
                  <c:v>-2.9565462702041294E-2</c:v>
                </c:pt>
                <c:pt idx="186">
                  <c:v>-3.061160667453356E-2</c:v>
                </c:pt>
                <c:pt idx="187">
                  <c:v>-3.1365531660296146E-2</c:v>
                </c:pt>
                <c:pt idx="188">
                  <c:v>-3.1587618090210705E-2</c:v>
                </c:pt>
                <c:pt idx="189">
                  <c:v>-3.1932436494551728E-2</c:v>
                </c:pt>
                <c:pt idx="190">
                  <c:v>-3.2084390367651164E-2</c:v>
                </c:pt>
                <c:pt idx="191">
                  <c:v>-3.2575318265357034E-2</c:v>
                </c:pt>
                <c:pt idx="192">
                  <c:v>-3.3089623682001273E-2</c:v>
                </c:pt>
                <c:pt idx="193">
                  <c:v>-3.324157755510071E-2</c:v>
                </c:pt>
                <c:pt idx="194">
                  <c:v>-3.324157755510071E-2</c:v>
                </c:pt>
                <c:pt idx="195">
                  <c:v>-3.4445519780427009E-2</c:v>
                </c:pt>
                <c:pt idx="196">
                  <c:v>-3.5696217043630053E-2</c:v>
                </c:pt>
                <c:pt idx="197">
                  <c:v>-3.7519663520823282E-2</c:v>
                </c:pt>
                <c:pt idx="198">
                  <c:v>-3.7659928634453527E-2</c:v>
                </c:pt>
                <c:pt idx="199">
                  <c:v>-3.7659928634453527E-2</c:v>
                </c:pt>
                <c:pt idx="200">
                  <c:v>-3.8203455949770738E-2</c:v>
                </c:pt>
                <c:pt idx="201">
                  <c:v>-3.9483375111646755E-2</c:v>
                </c:pt>
                <c:pt idx="202">
                  <c:v>-3.9506752630585125E-2</c:v>
                </c:pt>
                <c:pt idx="203">
                  <c:v>-4.0769138653257361E-2</c:v>
                </c:pt>
                <c:pt idx="204">
                  <c:v>-4.1254222171228636E-2</c:v>
                </c:pt>
                <c:pt idx="205">
                  <c:v>-4.1295132829370793E-2</c:v>
                </c:pt>
                <c:pt idx="206">
                  <c:v>-4.1295132829370793E-2</c:v>
                </c:pt>
                <c:pt idx="207">
                  <c:v>-4.3036757990279707E-2</c:v>
                </c:pt>
                <c:pt idx="208">
                  <c:v>-4.4334210291359505E-2</c:v>
                </c:pt>
                <c:pt idx="209">
                  <c:v>-4.5152423454202617E-2</c:v>
                </c:pt>
                <c:pt idx="210">
                  <c:v>-4.5660884491112268E-2</c:v>
                </c:pt>
                <c:pt idx="211">
                  <c:v>-4.711613504502609E-2</c:v>
                </c:pt>
                <c:pt idx="212">
                  <c:v>-4.7723950537423829E-2</c:v>
                </c:pt>
                <c:pt idx="213">
                  <c:v>-4.8144745878314577E-2</c:v>
                </c:pt>
                <c:pt idx="214">
                  <c:v>-5.1213045238976254E-2</c:v>
                </c:pt>
                <c:pt idx="215">
                  <c:v>-5.2002036503146401E-2</c:v>
                </c:pt>
                <c:pt idx="216">
                  <c:v>-5.2492964400852271E-2</c:v>
                </c:pt>
                <c:pt idx="217">
                  <c:v>-5.4293033359107117E-2</c:v>
                </c:pt>
                <c:pt idx="218">
                  <c:v>-5.6385321304091657E-2</c:v>
                </c:pt>
                <c:pt idx="219">
                  <c:v>-5.6771050366574836E-2</c:v>
                </c:pt>
                <c:pt idx="220">
                  <c:v>-5.7542508491541203E-2</c:v>
                </c:pt>
                <c:pt idx="221">
                  <c:v>-5.850098676801456E-2</c:v>
                </c:pt>
                <c:pt idx="222">
                  <c:v>-5.9541286360772237E-2</c:v>
                </c:pt>
                <c:pt idx="223">
                  <c:v>-6.424016766738555E-2</c:v>
                </c:pt>
                <c:pt idx="224">
                  <c:v>-6.5035003311290279E-2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84-43C8-B0AC-84373307781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Active!$F$21:$F$245</c:f>
              <c:numCache>
                <c:formatCode>General</c:formatCode>
                <c:ptCount val="225"/>
                <c:pt idx="0">
                  <c:v>-2029</c:v>
                </c:pt>
                <c:pt idx="1">
                  <c:v>-1800</c:v>
                </c:pt>
                <c:pt idx="2">
                  <c:v>-1696</c:v>
                </c:pt>
                <c:pt idx="3">
                  <c:v>-1655</c:v>
                </c:pt>
                <c:pt idx="4">
                  <c:v>-1596</c:v>
                </c:pt>
                <c:pt idx="5">
                  <c:v>-1556</c:v>
                </c:pt>
                <c:pt idx="6">
                  <c:v>-1491</c:v>
                </c:pt>
                <c:pt idx="7">
                  <c:v>-1440</c:v>
                </c:pt>
                <c:pt idx="8">
                  <c:v>-1393</c:v>
                </c:pt>
                <c:pt idx="9">
                  <c:v>-1391</c:v>
                </c:pt>
                <c:pt idx="10">
                  <c:v>-1391</c:v>
                </c:pt>
                <c:pt idx="11">
                  <c:v>-1388</c:v>
                </c:pt>
                <c:pt idx="12">
                  <c:v>-1385</c:v>
                </c:pt>
                <c:pt idx="13">
                  <c:v>-1384</c:v>
                </c:pt>
                <c:pt idx="14">
                  <c:v>-1383</c:v>
                </c:pt>
                <c:pt idx="15">
                  <c:v>-1382</c:v>
                </c:pt>
                <c:pt idx="16">
                  <c:v>-1380</c:v>
                </c:pt>
                <c:pt idx="17">
                  <c:v>-1380</c:v>
                </c:pt>
                <c:pt idx="18">
                  <c:v>-1378</c:v>
                </c:pt>
                <c:pt idx="19">
                  <c:v>-1378</c:v>
                </c:pt>
                <c:pt idx="20">
                  <c:v>-1376.5</c:v>
                </c:pt>
                <c:pt idx="21">
                  <c:v>-1376</c:v>
                </c:pt>
                <c:pt idx="22">
                  <c:v>-1375</c:v>
                </c:pt>
                <c:pt idx="23">
                  <c:v>-1374</c:v>
                </c:pt>
                <c:pt idx="24">
                  <c:v>-1370</c:v>
                </c:pt>
                <c:pt idx="25">
                  <c:v>-1370</c:v>
                </c:pt>
                <c:pt idx="26">
                  <c:v>-1363</c:v>
                </c:pt>
                <c:pt idx="27">
                  <c:v>-1355</c:v>
                </c:pt>
                <c:pt idx="28">
                  <c:v>-1354</c:v>
                </c:pt>
                <c:pt idx="29">
                  <c:v>-1348</c:v>
                </c:pt>
                <c:pt idx="30">
                  <c:v>-1345</c:v>
                </c:pt>
                <c:pt idx="31">
                  <c:v>-1342</c:v>
                </c:pt>
                <c:pt idx="32">
                  <c:v>-1341</c:v>
                </c:pt>
                <c:pt idx="33">
                  <c:v>-1333</c:v>
                </c:pt>
                <c:pt idx="34">
                  <c:v>-1331</c:v>
                </c:pt>
                <c:pt idx="35">
                  <c:v>-1330</c:v>
                </c:pt>
                <c:pt idx="36">
                  <c:v>-1324</c:v>
                </c:pt>
                <c:pt idx="37">
                  <c:v>-1302</c:v>
                </c:pt>
                <c:pt idx="38">
                  <c:v>-1297</c:v>
                </c:pt>
                <c:pt idx="39">
                  <c:v>-1295</c:v>
                </c:pt>
                <c:pt idx="40">
                  <c:v>-1290</c:v>
                </c:pt>
                <c:pt idx="41">
                  <c:v>-1289</c:v>
                </c:pt>
                <c:pt idx="42">
                  <c:v>-1288</c:v>
                </c:pt>
                <c:pt idx="43">
                  <c:v>-1286</c:v>
                </c:pt>
                <c:pt idx="44">
                  <c:v>-1275</c:v>
                </c:pt>
                <c:pt idx="45">
                  <c:v>-1274</c:v>
                </c:pt>
                <c:pt idx="46">
                  <c:v>-1274</c:v>
                </c:pt>
                <c:pt idx="47">
                  <c:v>-1246</c:v>
                </c:pt>
                <c:pt idx="48">
                  <c:v>-1245</c:v>
                </c:pt>
                <c:pt idx="49">
                  <c:v>-1239</c:v>
                </c:pt>
                <c:pt idx="50">
                  <c:v>-1234</c:v>
                </c:pt>
                <c:pt idx="51">
                  <c:v>-1230</c:v>
                </c:pt>
                <c:pt idx="52">
                  <c:v>-1227</c:v>
                </c:pt>
                <c:pt idx="53">
                  <c:v>-1221</c:v>
                </c:pt>
                <c:pt idx="54">
                  <c:v>-1188</c:v>
                </c:pt>
                <c:pt idx="55">
                  <c:v>-1180</c:v>
                </c:pt>
                <c:pt idx="56">
                  <c:v>-1173</c:v>
                </c:pt>
                <c:pt idx="57">
                  <c:v>-1172</c:v>
                </c:pt>
                <c:pt idx="58">
                  <c:v>-1171</c:v>
                </c:pt>
                <c:pt idx="59">
                  <c:v>-1169</c:v>
                </c:pt>
                <c:pt idx="60">
                  <c:v>-1169</c:v>
                </c:pt>
                <c:pt idx="61">
                  <c:v>-1168</c:v>
                </c:pt>
                <c:pt idx="62">
                  <c:v>-1168</c:v>
                </c:pt>
                <c:pt idx="63">
                  <c:v>-1166</c:v>
                </c:pt>
                <c:pt idx="64">
                  <c:v>-1165</c:v>
                </c:pt>
                <c:pt idx="65">
                  <c:v>-1141</c:v>
                </c:pt>
                <c:pt idx="66">
                  <c:v>-1137</c:v>
                </c:pt>
                <c:pt idx="67">
                  <c:v>-1136</c:v>
                </c:pt>
                <c:pt idx="68">
                  <c:v>-1129</c:v>
                </c:pt>
                <c:pt idx="69">
                  <c:v>-1128</c:v>
                </c:pt>
                <c:pt idx="70">
                  <c:v>-1121</c:v>
                </c:pt>
                <c:pt idx="71">
                  <c:v>-1075</c:v>
                </c:pt>
                <c:pt idx="72">
                  <c:v>-1068</c:v>
                </c:pt>
                <c:pt idx="73">
                  <c:v>-1068</c:v>
                </c:pt>
                <c:pt idx="74">
                  <c:v>-1067</c:v>
                </c:pt>
                <c:pt idx="75">
                  <c:v>-1066</c:v>
                </c:pt>
                <c:pt idx="76">
                  <c:v>-1058</c:v>
                </c:pt>
                <c:pt idx="77">
                  <c:v>-1014</c:v>
                </c:pt>
                <c:pt idx="78">
                  <c:v>-961</c:v>
                </c:pt>
                <c:pt idx="79">
                  <c:v>-923</c:v>
                </c:pt>
                <c:pt idx="80">
                  <c:v>-921</c:v>
                </c:pt>
                <c:pt idx="81">
                  <c:v>-919</c:v>
                </c:pt>
                <c:pt idx="82">
                  <c:v>-902</c:v>
                </c:pt>
                <c:pt idx="83">
                  <c:v>-860</c:v>
                </c:pt>
                <c:pt idx="84">
                  <c:v>-840</c:v>
                </c:pt>
                <c:pt idx="85">
                  <c:v>-806</c:v>
                </c:pt>
                <c:pt idx="86">
                  <c:v>-752</c:v>
                </c:pt>
                <c:pt idx="87">
                  <c:v>-694</c:v>
                </c:pt>
                <c:pt idx="88">
                  <c:v>-633</c:v>
                </c:pt>
                <c:pt idx="89">
                  <c:v>-599</c:v>
                </c:pt>
                <c:pt idx="90">
                  <c:v>-598</c:v>
                </c:pt>
                <c:pt idx="91">
                  <c:v>-593</c:v>
                </c:pt>
                <c:pt idx="92">
                  <c:v>-547</c:v>
                </c:pt>
                <c:pt idx="93">
                  <c:v>-542</c:v>
                </c:pt>
                <c:pt idx="94">
                  <c:v>-505</c:v>
                </c:pt>
                <c:pt idx="95">
                  <c:v>-503</c:v>
                </c:pt>
                <c:pt idx="96">
                  <c:v>-484</c:v>
                </c:pt>
                <c:pt idx="97">
                  <c:v>-474</c:v>
                </c:pt>
                <c:pt idx="98">
                  <c:v>-469</c:v>
                </c:pt>
                <c:pt idx="99">
                  <c:v>-444</c:v>
                </c:pt>
                <c:pt idx="100">
                  <c:v>-431</c:v>
                </c:pt>
                <c:pt idx="101">
                  <c:v>-414</c:v>
                </c:pt>
                <c:pt idx="102">
                  <c:v>-381</c:v>
                </c:pt>
                <c:pt idx="103">
                  <c:v>-371</c:v>
                </c:pt>
                <c:pt idx="104">
                  <c:v>-333</c:v>
                </c:pt>
                <c:pt idx="105">
                  <c:v>-284</c:v>
                </c:pt>
                <c:pt idx="106">
                  <c:v>-283</c:v>
                </c:pt>
                <c:pt idx="107">
                  <c:v>-268</c:v>
                </c:pt>
                <c:pt idx="108">
                  <c:v>-262</c:v>
                </c:pt>
                <c:pt idx="109">
                  <c:v>-227</c:v>
                </c:pt>
                <c:pt idx="110">
                  <c:v>-225</c:v>
                </c:pt>
                <c:pt idx="111">
                  <c:v>-218</c:v>
                </c:pt>
                <c:pt idx="112">
                  <c:v>-208.5</c:v>
                </c:pt>
                <c:pt idx="113">
                  <c:v>-176</c:v>
                </c:pt>
                <c:pt idx="114">
                  <c:v>-175</c:v>
                </c:pt>
                <c:pt idx="115">
                  <c:v>-173</c:v>
                </c:pt>
                <c:pt idx="116">
                  <c:v>-172</c:v>
                </c:pt>
                <c:pt idx="117">
                  <c:v>-129</c:v>
                </c:pt>
                <c:pt idx="118">
                  <c:v>-120.5</c:v>
                </c:pt>
                <c:pt idx="119">
                  <c:v>-106</c:v>
                </c:pt>
                <c:pt idx="120">
                  <c:v>-63</c:v>
                </c:pt>
                <c:pt idx="121">
                  <c:v>-13.5</c:v>
                </c:pt>
                <c:pt idx="122">
                  <c:v>-11</c:v>
                </c:pt>
                <c:pt idx="123">
                  <c:v>0</c:v>
                </c:pt>
                <c:pt idx="124">
                  <c:v>54</c:v>
                </c:pt>
                <c:pt idx="125">
                  <c:v>91.5</c:v>
                </c:pt>
                <c:pt idx="126">
                  <c:v>97</c:v>
                </c:pt>
                <c:pt idx="127">
                  <c:v>108</c:v>
                </c:pt>
                <c:pt idx="128">
                  <c:v>110</c:v>
                </c:pt>
                <c:pt idx="129">
                  <c:v>111</c:v>
                </c:pt>
                <c:pt idx="130">
                  <c:v>114</c:v>
                </c:pt>
                <c:pt idx="131">
                  <c:v>119</c:v>
                </c:pt>
                <c:pt idx="132">
                  <c:v>122</c:v>
                </c:pt>
                <c:pt idx="133">
                  <c:v>123</c:v>
                </c:pt>
                <c:pt idx="134">
                  <c:v>125</c:v>
                </c:pt>
                <c:pt idx="135">
                  <c:v>142</c:v>
                </c:pt>
                <c:pt idx="136">
                  <c:v>148</c:v>
                </c:pt>
                <c:pt idx="137">
                  <c:v>155</c:v>
                </c:pt>
                <c:pt idx="138">
                  <c:v>166</c:v>
                </c:pt>
                <c:pt idx="139">
                  <c:v>193</c:v>
                </c:pt>
                <c:pt idx="140">
                  <c:v>198</c:v>
                </c:pt>
                <c:pt idx="141">
                  <c:v>202</c:v>
                </c:pt>
                <c:pt idx="142">
                  <c:v>210</c:v>
                </c:pt>
                <c:pt idx="143">
                  <c:v>212</c:v>
                </c:pt>
                <c:pt idx="144">
                  <c:v>245</c:v>
                </c:pt>
                <c:pt idx="145">
                  <c:v>253</c:v>
                </c:pt>
                <c:pt idx="146">
                  <c:v>257</c:v>
                </c:pt>
                <c:pt idx="147">
                  <c:v>258</c:v>
                </c:pt>
                <c:pt idx="148">
                  <c:v>262</c:v>
                </c:pt>
                <c:pt idx="149">
                  <c:v>265</c:v>
                </c:pt>
                <c:pt idx="150">
                  <c:v>269</c:v>
                </c:pt>
                <c:pt idx="151">
                  <c:v>272</c:v>
                </c:pt>
                <c:pt idx="152">
                  <c:v>274</c:v>
                </c:pt>
                <c:pt idx="153">
                  <c:v>275</c:v>
                </c:pt>
                <c:pt idx="154">
                  <c:v>313</c:v>
                </c:pt>
                <c:pt idx="155">
                  <c:v>363</c:v>
                </c:pt>
                <c:pt idx="156">
                  <c:v>364</c:v>
                </c:pt>
                <c:pt idx="157">
                  <c:v>366</c:v>
                </c:pt>
                <c:pt idx="158">
                  <c:v>368</c:v>
                </c:pt>
                <c:pt idx="159">
                  <c:v>420</c:v>
                </c:pt>
                <c:pt idx="160">
                  <c:v>421</c:v>
                </c:pt>
                <c:pt idx="161">
                  <c:v>428</c:v>
                </c:pt>
                <c:pt idx="162">
                  <c:v>431</c:v>
                </c:pt>
                <c:pt idx="163">
                  <c:v>432</c:v>
                </c:pt>
                <c:pt idx="164">
                  <c:v>433</c:v>
                </c:pt>
                <c:pt idx="165">
                  <c:v>473</c:v>
                </c:pt>
                <c:pt idx="166">
                  <c:v>523</c:v>
                </c:pt>
                <c:pt idx="167">
                  <c:v>577</c:v>
                </c:pt>
                <c:pt idx="168">
                  <c:v>636</c:v>
                </c:pt>
                <c:pt idx="169">
                  <c:v>678</c:v>
                </c:pt>
                <c:pt idx="170">
                  <c:v>809</c:v>
                </c:pt>
                <c:pt idx="171">
                  <c:v>937.5</c:v>
                </c:pt>
                <c:pt idx="172">
                  <c:v>937.5</c:v>
                </c:pt>
                <c:pt idx="173">
                  <c:v>939</c:v>
                </c:pt>
                <c:pt idx="174">
                  <c:v>1042</c:v>
                </c:pt>
                <c:pt idx="175">
                  <c:v>1074</c:v>
                </c:pt>
                <c:pt idx="176">
                  <c:v>1075</c:v>
                </c:pt>
                <c:pt idx="177">
                  <c:v>1213</c:v>
                </c:pt>
                <c:pt idx="178">
                  <c:v>1283</c:v>
                </c:pt>
                <c:pt idx="179">
                  <c:v>1329</c:v>
                </c:pt>
                <c:pt idx="180">
                  <c:v>1359.5</c:v>
                </c:pt>
                <c:pt idx="181">
                  <c:v>1367</c:v>
                </c:pt>
                <c:pt idx="182">
                  <c:v>1372.5</c:v>
                </c:pt>
                <c:pt idx="183">
                  <c:v>1381</c:v>
                </c:pt>
                <c:pt idx="184">
                  <c:v>1394</c:v>
                </c:pt>
                <c:pt idx="185">
                  <c:v>1432.5</c:v>
                </c:pt>
                <c:pt idx="186">
                  <c:v>1522</c:v>
                </c:pt>
                <c:pt idx="187">
                  <c:v>1586.5</c:v>
                </c:pt>
                <c:pt idx="188">
                  <c:v>1605.5</c:v>
                </c:pt>
                <c:pt idx="189">
                  <c:v>1635</c:v>
                </c:pt>
                <c:pt idx="190">
                  <c:v>1648</c:v>
                </c:pt>
                <c:pt idx="191">
                  <c:v>1690</c:v>
                </c:pt>
                <c:pt idx="192">
                  <c:v>1734</c:v>
                </c:pt>
                <c:pt idx="193">
                  <c:v>1747</c:v>
                </c:pt>
                <c:pt idx="194">
                  <c:v>1747</c:v>
                </c:pt>
                <c:pt idx="195">
                  <c:v>1850</c:v>
                </c:pt>
                <c:pt idx="196">
                  <c:v>1957</c:v>
                </c:pt>
                <c:pt idx="197">
                  <c:v>2113</c:v>
                </c:pt>
                <c:pt idx="198">
                  <c:v>2125</c:v>
                </c:pt>
                <c:pt idx="199">
                  <c:v>2125</c:v>
                </c:pt>
                <c:pt idx="200">
                  <c:v>2171.5</c:v>
                </c:pt>
                <c:pt idx="201">
                  <c:v>2281</c:v>
                </c:pt>
                <c:pt idx="202">
                  <c:v>2283</c:v>
                </c:pt>
                <c:pt idx="203">
                  <c:v>2391</c:v>
                </c:pt>
                <c:pt idx="204">
                  <c:v>2432.5</c:v>
                </c:pt>
                <c:pt idx="205">
                  <c:v>2436</c:v>
                </c:pt>
                <c:pt idx="206">
                  <c:v>2436</c:v>
                </c:pt>
                <c:pt idx="207">
                  <c:v>2585</c:v>
                </c:pt>
                <c:pt idx="208">
                  <c:v>2696</c:v>
                </c:pt>
                <c:pt idx="209">
                  <c:v>2766</c:v>
                </c:pt>
                <c:pt idx="210">
                  <c:v>2809.5</c:v>
                </c:pt>
                <c:pt idx="211">
                  <c:v>2934</c:v>
                </c:pt>
                <c:pt idx="212">
                  <c:v>2986</c:v>
                </c:pt>
                <c:pt idx="213">
                  <c:v>3022</c:v>
                </c:pt>
                <c:pt idx="214">
                  <c:v>3284.5</c:v>
                </c:pt>
                <c:pt idx="215">
                  <c:v>3352</c:v>
                </c:pt>
                <c:pt idx="216">
                  <c:v>3394</c:v>
                </c:pt>
                <c:pt idx="217">
                  <c:v>3548</c:v>
                </c:pt>
                <c:pt idx="218">
                  <c:v>3727</c:v>
                </c:pt>
                <c:pt idx="219">
                  <c:v>3760</c:v>
                </c:pt>
                <c:pt idx="220">
                  <c:v>3826</c:v>
                </c:pt>
                <c:pt idx="221">
                  <c:v>3908</c:v>
                </c:pt>
                <c:pt idx="222">
                  <c:v>3997</c:v>
                </c:pt>
                <c:pt idx="223">
                  <c:v>4399</c:v>
                </c:pt>
                <c:pt idx="224">
                  <c:v>4467</c:v>
                </c:pt>
              </c:numCache>
            </c:numRef>
          </c:xVal>
          <c:yVal>
            <c:numRef>
              <c:f>Active!$U$21:$U$245</c:f>
              <c:numCache>
                <c:formatCode>General</c:formatCode>
                <c:ptCount val="225"/>
                <c:pt idx="200">
                  <c:v>-1.6102204499984509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B84-43C8-B0AC-843733077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338504"/>
        <c:axId val="1"/>
      </c:scatterChart>
      <c:valAx>
        <c:axId val="811338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59030570818931"/>
              <c:y val="0.856231373634206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553190025558733E-2"/>
              <c:y val="0.335997893880286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3385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928057553956831E-3"/>
          <c:y val="0.90734958449682601"/>
          <c:w val="0.94784248191997578"/>
          <c:h val="6.38977635782747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0</xdr:rowOff>
    </xdr:from>
    <xdr:to>
      <xdr:col>17</xdr:col>
      <xdr:colOff>609600</xdr:colOff>
      <xdr:row>18</xdr:row>
      <xdr:rowOff>152400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F53123DA-86BA-B86E-9D4D-0234CD77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0</xdr:rowOff>
    </xdr:from>
    <xdr:to>
      <xdr:col>12</xdr:col>
      <xdr:colOff>47624</xdr:colOff>
      <xdr:row>19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83E0A5-7E8A-040F-0D4F-F5A0D02413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7.pdf" TargetMode="External"/><Relationship Id="rId13" Type="http://schemas.openxmlformats.org/officeDocument/2006/relationships/hyperlink" Target="http://www.bav-astro.de/sfs/BAVM_link.php?BAVMnr=171" TargetMode="External"/><Relationship Id="rId3" Type="http://schemas.openxmlformats.org/officeDocument/2006/relationships/hyperlink" Target="http://www.bav-astro.de/sfs/BAVM_link.php?BAVMnr=31" TargetMode="External"/><Relationship Id="rId7" Type="http://schemas.openxmlformats.org/officeDocument/2006/relationships/hyperlink" Target="http://www.bav-astro.de/sfs/BAVM_link.php?BAVMnr=241" TargetMode="External"/><Relationship Id="rId12" Type="http://schemas.openxmlformats.org/officeDocument/2006/relationships/hyperlink" Target="http://www.bav-astro.de/sfs/BAVM_link.php?BAVMnr=157" TargetMode="External"/><Relationship Id="rId2" Type="http://schemas.openxmlformats.org/officeDocument/2006/relationships/hyperlink" Target="http://www.bav-astro.de/sfs/BAVM_link.php?BAVMnr=31" TargetMode="External"/><Relationship Id="rId1" Type="http://schemas.openxmlformats.org/officeDocument/2006/relationships/hyperlink" Target="http://www.konkoly.hu/cgi-bin/IBVS?46" TargetMode="External"/><Relationship Id="rId6" Type="http://schemas.openxmlformats.org/officeDocument/2006/relationships/hyperlink" Target="http://www.bav-astro.de/sfs/BAVM_link.php?BAVMnr=201" TargetMode="External"/><Relationship Id="rId11" Type="http://schemas.openxmlformats.org/officeDocument/2006/relationships/hyperlink" Target="http://www.bav-astro.de/sfs/BAVM_link.php?BAVMnr=131" TargetMode="External"/><Relationship Id="rId5" Type="http://schemas.openxmlformats.org/officeDocument/2006/relationships/hyperlink" Target="http://www.bav-astro.de/sfs/BAVM_link.php?BAVMnr=174" TargetMode="External"/><Relationship Id="rId10" Type="http://schemas.openxmlformats.org/officeDocument/2006/relationships/hyperlink" Target="http://vsolj.cetus-net.org/no47.pdf" TargetMode="External"/><Relationship Id="rId4" Type="http://schemas.openxmlformats.org/officeDocument/2006/relationships/hyperlink" Target="http://www.bav-astro.de/sfs/BAVM_link.php?BAVMnr=93" TargetMode="External"/><Relationship Id="rId9" Type="http://schemas.openxmlformats.org/officeDocument/2006/relationships/hyperlink" Target="http://vsolj.cetus-net.org/no47.pdf" TargetMode="External"/><Relationship Id="rId14" Type="http://schemas.openxmlformats.org/officeDocument/2006/relationships/hyperlink" Target="http://www.bav-astro.de/sfs/BAVM_link.php?BAVMnr=1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8"/>
  <sheetViews>
    <sheetView tabSelected="1" workbookViewId="0">
      <pane xSplit="13" ySplit="22" topLeftCell="N225" activePane="bottomRight" state="frozen"/>
      <selection pane="topRight" activeCell="N1" sqref="N1"/>
      <selection pane="bottomLeft" activeCell="A23" sqref="A23"/>
      <selection pane="bottomRight" activeCell="A246" sqref="A246"/>
    </sheetView>
  </sheetViews>
  <sheetFormatPr defaultColWidth="10.28515625" defaultRowHeight="12.75" x14ac:dyDescent="0.2"/>
  <cols>
    <col min="1" max="1" width="19.140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5.42578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0</v>
      </c>
    </row>
    <row r="2" spans="1:7" x14ac:dyDescent="0.2">
      <c r="A2" s="1" t="s">
        <v>1</v>
      </c>
      <c r="B2" s="3" t="s">
        <v>2</v>
      </c>
    </row>
    <row r="3" spans="1:7" x14ac:dyDescent="0.2">
      <c r="C3" s="4" t="s">
        <v>3</v>
      </c>
    </row>
    <row r="4" spans="1:7" x14ac:dyDescent="0.2">
      <c r="A4" s="5" t="s">
        <v>4</v>
      </c>
      <c r="C4" s="6">
        <v>27070.707999999999</v>
      </c>
      <c r="D4" s="7">
        <v>6.8635662999999996</v>
      </c>
    </row>
    <row r="6" spans="1:7" x14ac:dyDescent="0.2">
      <c r="A6" s="5" t="s">
        <v>5</v>
      </c>
    </row>
    <row r="7" spans="1:7" x14ac:dyDescent="0.2">
      <c r="A7" s="1" t="s">
        <v>6</v>
      </c>
      <c r="C7" s="1">
        <f>+C4</f>
        <v>27070.707999999999</v>
      </c>
    </row>
    <row r="8" spans="1:7" x14ac:dyDescent="0.2">
      <c r="A8" s="1" t="s">
        <v>7</v>
      </c>
      <c r="C8" s="1">
        <f>+D4</f>
        <v>6.8635662999999996</v>
      </c>
    </row>
    <row r="9" spans="1:7" x14ac:dyDescent="0.2">
      <c r="A9" s="8" t="s">
        <v>8</v>
      </c>
      <c r="B9"/>
      <c r="C9" s="9">
        <v>-9.5</v>
      </c>
      <c r="D9" t="s">
        <v>9</v>
      </c>
      <c r="E9"/>
    </row>
    <row r="10" spans="1:7" x14ac:dyDescent="0.2">
      <c r="A10"/>
      <c r="B10"/>
      <c r="C10" s="10" t="s">
        <v>10</v>
      </c>
      <c r="D10" s="10" t="s">
        <v>11</v>
      </c>
      <c r="E10"/>
    </row>
    <row r="11" spans="1:7" x14ac:dyDescent="0.2">
      <c r="A11" t="s">
        <v>12</v>
      </c>
      <c r="B11"/>
      <c r="C11" s="11">
        <f ca="1">INTERCEPT(INDIRECT($G$11):G992,INDIRECT($F$11):F992)</f>
        <v>-1.2821314762430423E-2</v>
      </c>
      <c r="D11" s="12"/>
      <c r="E11"/>
      <c r="F11" s="13" t="str">
        <f>"F"&amp;E19</f>
        <v>F21</v>
      </c>
      <c r="G11" s="14" t="str">
        <f>"G"&amp;E19</f>
        <v>G21</v>
      </c>
    </row>
    <row r="12" spans="1:7" x14ac:dyDescent="0.2">
      <c r="A12" t="s">
        <v>13</v>
      </c>
      <c r="B12"/>
      <c r="C12" s="11">
        <f ca="1">SLOPE(INDIRECT($G$11):G992,INDIRECT($F$11):F992)</f>
        <v>-1.1688759469187343E-5</v>
      </c>
      <c r="D12" s="12"/>
      <c r="E12"/>
    </row>
    <row r="13" spans="1:7" x14ac:dyDescent="0.2">
      <c r="A13" t="s">
        <v>14</v>
      </c>
      <c r="B13"/>
      <c r="C13" s="12" t="s">
        <v>15</v>
      </c>
      <c r="D13" s="15" t="s">
        <v>16</v>
      </c>
      <c r="E13" s="9">
        <v>1</v>
      </c>
    </row>
    <row r="14" spans="1:7" x14ac:dyDescent="0.2">
      <c r="A14"/>
      <c r="B14"/>
      <c r="C14"/>
      <c r="D14" s="15" t="s">
        <v>17</v>
      </c>
      <c r="E14" s="11">
        <f ca="1">NOW()+15018.5+$C$9/24</f>
        <v>60372.772717245367</v>
      </c>
    </row>
    <row r="15" spans="1:7" x14ac:dyDescent="0.2">
      <c r="A15" s="16" t="s">
        <v>18</v>
      </c>
      <c r="B15"/>
      <c r="C15" s="17">
        <f ca="1">(C7+C11)+(C8+C12)*INT(MAX(F21:F3533))</f>
        <v>59178.403650068445</v>
      </c>
      <c r="D15" s="15" t="s">
        <v>19</v>
      </c>
      <c r="E15" s="11">
        <f ca="1">ROUND(2*(E14-$C$7)/$C$8,0)/2+E13</f>
        <v>4853</v>
      </c>
    </row>
    <row r="16" spans="1:7" x14ac:dyDescent="0.2">
      <c r="A16" s="16" t="s">
        <v>20</v>
      </c>
      <c r="B16"/>
      <c r="C16" s="17">
        <f ca="1">+C8+C12</f>
        <v>6.8635546112405308</v>
      </c>
      <c r="D16" s="15" t="s">
        <v>21</v>
      </c>
      <c r="E16" s="14">
        <f ca="1">ROUND(2*(E14-$C$15)/$C$16,0)/2+E13</f>
        <v>175</v>
      </c>
    </row>
    <row r="17" spans="1:21" x14ac:dyDescent="0.2">
      <c r="A17" s="15" t="s">
        <v>22</v>
      </c>
      <c r="B17"/>
      <c r="C17">
        <f>COUNT(C21:C2191)</f>
        <v>226</v>
      </c>
      <c r="D17" s="15" t="s">
        <v>23</v>
      </c>
      <c r="E17" s="18">
        <f ca="1">+$C$15+$C$16*E16-15018.5-$C$9/24</f>
        <v>45361.421540368872</v>
      </c>
    </row>
    <row r="18" spans="1:21" x14ac:dyDescent="0.2">
      <c r="A18" s="16" t="s">
        <v>24</v>
      </c>
      <c r="B18"/>
      <c r="C18" s="19">
        <f ca="1">+C15</f>
        <v>59178.403650068445</v>
      </c>
      <c r="D18" s="20">
        <f ca="1">+C16</f>
        <v>6.8635546112405308</v>
      </c>
      <c r="E18" s="21" t="s">
        <v>25</v>
      </c>
    </row>
    <row r="19" spans="1:21" x14ac:dyDescent="0.2">
      <c r="A19" s="15" t="s">
        <v>26</v>
      </c>
      <c r="E19" s="22">
        <v>21</v>
      </c>
    </row>
    <row r="20" spans="1:21" x14ac:dyDescent="0.2">
      <c r="A20" s="10" t="s">
        <v>27</v>
      </c>
      <c r="B20" s="10" t="s">
        <v>28</v>
      </c>
      <c r="C20" s="10" t="s">
        <v>29</v>
      </c>
      <c r="D20" s="10" t="s">
        <v>30</v>
      </c>
      <c r="E20" s="10" t="s">
        <v>31</v>
      </c>
      <c r="F20" s="10" t="s">
        <v>32</v>
      </c>
      <c r="G20" s="10" t="s">
        <v>33</v>
      </c>
      <c r="H20" s="23" t="s">
        <v>34</v>
      </c>
      <c r="I20" s="23" t="s">
        <v>719</v>
      </c>
      <c r="J20" s="23" t="s">
        <v>110</v>
      </c>
      <c r="K20" s="23" t="s">
        <v>720</v>
      </c>
      <c r="L20" s="23" t="s">
        <v>36</v>
      </c>
      <c r="M20" s="23" t="s">
        <v>37</v>
      </c>
      <c r="N20" s="23" t="s">
        <v>38</v>
      </c>
      <c r="O20" s="23" t="s">
        <v>39</v>
      </c>
      <c r="P20" s="23" t="s">
        <v>40</v>
      </c>
      <c r="Q20" s="10" t="s">
        <v>41</v>
      </c>
      <c r="U20" s="23" t="s">
        <v>42</v>
      </c>
    </row>
    <row r="21" spans="1:21" ht="12.75" customHeight="1" x14ac:dyDescent="0.2">
      <c r="A21" s="24" t="s">
        <v>43</v>
      </c>
      <c r="B21" s="25" t="s">
        <v>44</v>
      </c>
      <c r="C21" s="24">
        <v>13144.529</v>
      </c>
      <c r="D21" s="26"/>
      <c r="E21" s="1">
        <f t="shared" ref="E21:E84" si="0">+(C21-C$7)/C$8</f>
        <v>-2029.0004337832358</v>
      </c>
      <c r="F21" s="1">
        <f t="shared" ref="F21:F84" si="1">ROUND(2*E21,0)/2</f>
        <v>-2029</v>
      </c>
      <c r="G21" s="1">
        <f t="shared" ref="G21:G52" si="2">+C21-(C$7+F21*C$8)</f>
        <v>-2.9772999987471849E-3</v>
      </c>
      <c r="I21" s="1">
        <f>G21</f>
        <v>-2.9772999987471849E-3</v>
      </c>
      <c r="O21" s="1">
        <f t="shared" ref="O21:O84" ca="1" si="3">+C$11+C$12*$F21</f>
        <v>1.0895178200550698E-2</v>
      </c>
      <c r="Q21" s="27" t="s">
        <v>717</v>
      </c>
    </row>
    <row r="22" spans="1:21" ht="12.75" customHeight="1" x14ac:dyDescent="0.2">
      <c r="A22" s="24" t="s">
        <v>43</v>
      </c>
      <c r="B22" s="25" t="s">
        <v>44</v>
      </c>
      <c r="C22" s="24">
        <v>14716.261</v>
      </c>
      <c r="D22" s="26"/>
      <c r="E22" s="1">
        <f t="shared" si="0"/>
        <v>-1800.0040299749126</v>
      </c>
      <c r="F22" s="1">
        <f t="shared" si="1"/>
        <v>-1800</v>
      </c>
      <c r="G22" s="1">
        <f t="shared" si="2"/>
        <v>-2.7659999999741558E-2</v>
      </c>
      <c r="I22" s="1">
        <f>G22</f>
        <v>-2.7659999999741558E-2</v>
      </c>
      <c r="O22" s="1">
        <f t="shared" ca="1" si="3"/>
        <v>8.2184522821067956E-3</v>
      </c>
      <c r="Q22" s="27" t="s">
        <v>718</v>
      </c>
    </row>
    <row r="23" spans="1:21" ht="12.75" customHeight="1" x14ac:dyDescent="0.2">
      <c r="A23" s="24" t="s">
        <v>43</v>
      </c>
      <c r="B23" s="25" t="s">
        <v>44</v>
      </c>
      <c r="C23" s="24">
        <v>15430.098</v>
      </c>
      <c r="D23" s="26"/>
      <c r="E23" s="1">
        <f t="shared" si="0"/>
        <v>-1696.0002265877433</v>
      </c>
      <c r="F23" s="1">
        <f t="shared" si="1"/>
        <v>-1696</v>
      </c>
      <c r="G23" s="1">
        <f t="shared" si="2"/>
        <v>-1.5551999986200826E-3</v>
      </c>
      <c r="I23" s="1">
        <f>G23</f>
        <v>-1.5551999986200826E-3</v>
      </c>
      <c r="O23" s="1">
        <f t="shared" ca="1" si="3"/>
        <v>7.0028212973113121E-3</v>
      </c>
      <c r="Q23" s="57">
        <f t="shared" ref="Q21:Q84" si="4">+C23-15018.5</f>
        <v>411.59799999999996</v>
      </c>
    </row>
    <row r="24" spans="1:21" x14ac:dyDescent="0.2">
      <c r="A24" s="24" t="s">
        <v>43</v>
      </c>
      <c r="B24" s="25" t="s">
        <v>44</v>
      </c>
      <c r="C24" s="24">
        <v>15711.504999999999</v>
      </c>
      <c r="D24" s="26"/>
      <c r="E24" s="1">
        <f t="shared" si="0"/>
        <v>-1655.0001126965146</v>
      </c>
      <c r="F24" s="1">
        <f t="shared" si="1"/>
        <v>-1655</v>
      </c>
      <c r="G24" s="1">
        <f t="shared" si="2"/>
        <v>-7.7349999992293306E-4</v>
      </c>
      <c r="I24" s="1">
        <f>G24</f>
        <v>-7.7349999992293306E-4</v>
      </c>
      <c r="O24" s="1">
        <f t="shared" ca="1" si="3"/>
        <v>6.5235821590746302E-3</v>
      </c>
      <c r="Q24" s="57">
        <f t="shared" si="4"/>
        <v>693.0049999999992</v>
      </c>
    </row>
    <row r="25" spans="1:21" x14ac:dyDescent="0.2">
      <c r="A25" s="24" t="s">
        <v>43</v>
      </c>
      <c r="B25" s="25" t="s">
        <v>44</v>
      </c>
      <c r="C25" s="24">
        <v>16116.455</v>
      </c>
      <c r="D25" s="26"/>
      <c r="E25" s="1">
        <f t="shared" si="0"/>
        <v>-1596.0001726799082</v>
      </c>
      <c r="F25" s="1">
        <f t="shared" si="1"/>
        <v>-1596</v>
      </c>
      <c r="G25" s="1">
        <f t="shared" si="2"/>
        <v>-1.1851999988721218E-3</v>
      </c>
      <c r="I25" s="1">
        <f>G25</f>
        <v>-1.1851999988721218E-3</v>
      </c>
      <c r="O25" s="1">
        <f t="shared" ca="1" si="3"/>
        <v>5.8339453503925779E-3</v>
      </c>
      <c r="Q25" s="57">
        <f t="shared" si="4"/>
        <v>1097.9549999999999</v>
      </c>
    </row>
    <row r="26" spans="1:21" x14ac:dyDescent="0.2">
      <c r="A26" s="24" t="s">
        <v>43</v>
      </c>
      <c r="B26" s="25" t="s">
        <v>44</v>
      </c>
      <c r="C26" s="24">
        <v>16391.017</v>
      </c>
      <c r="D26" s="26"/>
      <c r="E26" s="1">
        <f t="shared" si="0"/>
        <v>-1555.9973537372255</v>
      </c>
      <c r="F26" s="1">
        <f t="shared" si="1"/>
        <v>-1556</v>
      </c>
      <c r="G26" s="1">
        <f t="shared" si="2"/>
        <v>1.8162799999117851E-2</v>
      </c>
      <c r="I26" s="1">
        <f>G26</f>
        <v>1.8162799999117851E-2</v>
      </c>
      <c r="O26" s="1">
        <f t="shared" ca="1" si="3"/>
        <v>5.3663949716250842E-3</v>
      </c>
      <c r="Q26" s="57">
        <f t="shared" si="4"/>
        <v>1372.5169999999998</v>
      </c>
    </row>
    <row r="27" spans="1:21" x14ac:dyDescent="0.2">
      <c r="A27" s="24" t="s">
        <v>43</v>
      </c>
      <c r="B27" s="25" t="s">
        <v>44</v>
      </c>
      <c r="C27" s="24">
        <v>16837.127</v>
      </c>
      <c r="D27" s="26"/>
      <c r="E27" s="1">
        <f t="shared" si="0"/>
        <v>-1491.0005313127083</v>
      </c>
      <c r="F27" s="1">
        <f t="shared" si="1"/>
        <v>-1491</v>
      </c>
      <c r="G27" s="1">
        <f t="shared" si="2"/>
        <v>-3.6466999990807381E-3</v>
      </c>
      <c r="I27" s="1">
        <f>G27</f>
        <v>-3.6466999990807381E-3</v>
      </c>
      <c r="O27" s="1">
        <f t="shared" ca="1" si="3"/>
        <v>4.6066256061279062E-3</v>
      </c>
      <c r="Q27" s="57">
        <f t="shared" si="4"/>
        <v>1818.6270000000004</v>
      </c>
    </row>
    <row r="28" spans="1:21" x14ac:dyDescent="0.2">
      <c r="A28" s="24" t="s">
        <v>43</v>
      </c>
      <c r="B28" s="25" t="s">
        <v>44</v>
      </c>
      <c r="C28" s="24">
        <v>17187.182000000001</v>
      </c>
      <c r="D28" s="26"/>
      <c r="E28" s="1">
        <f t="shared" si="0"/>
        <v>-1439.9986199594223</v>
      </c>
      <c r="F28" s="1">
        <f t="shared" si="1"/>
        <v>-1440</v>
      </c>
      <c r="G28" s="1">
        <f t="shared" si="2"/>
        <v>9.4720000015513506E-3</v>
      </c>
      <c r="I28" s="1">
        <f>G28</f>
        <v>9.4720000015513506E-3</v>
      </c>
      <c r="O28" s="1">
        <f t="shared" ca="1" si="3"/>
        <v>4.0104988731993526E-3</v>
      </c>
      <c r="Q28" s="57">
        <f t="shared" si="4"/>
        <v>2168.6820000000007</v>
      </c>
    </row>
    <row r="29" spans="1:21" x14ac:dyDescent="0.2">
      <c r="A29" s="24" t="s">
        <v>43</v>
      </c>
      <c r="B29" s="25" t="s">
        <v>44</v>
      </c>
      <c r="C29" s="24">
        <v>17509.763999999999</v>
      </c>
      <c r="D29" s="26"/>
      <c r="E29" s="1">
        <f t="shared" si="0"/>
        <v>-1392.9994382075104</v>
      </c>
      <c r="F29" s="1">
        <f t="shared" si="1"/>
        <v>-1393</v>
      </c>
      <c r="G29" s="1">
        <f t="shared" si="2"/>
        <v>3.8558999985980336E-3</v>
      </c>
      <c r="I29" s="1">
        <f>G29</f>
        <v>3.8558999985980336E-3</v>
      </c>
      <c r="O29" s="1">
        <f t="shared" ca="1" si="3"/>
        <v>3.4611271781475449E-3</v>
      </c>
      <c r="Q29" s="57">
        <f t="shared" si="4"/>
        <v>2491.2639999999992</v>
      </c>
    </row>
    <row r="30" spans="1:21" x14ac:dyDescent="0.2">
      <c r="A30" s="24" t="s">
        <v>45</v>
      </c>
      <c r="B30" s="25" t="s">
        <v>44</v>
      </c>
      <c r="C30" s="24">
        <v>17523.503000000001</v>
      </c>
      <c r="D30" s="26"/>
      <c r="E30" s="1">
        <f t="shared" si="0"/>
        <v>-1390.9977091646945</v>
      </c>
      <c r="F30" s="1">
        <f t="shared" si="1"/>
        <v>-1391</v>
      </c>
      <c r="G30" s="1">
        <f t="shared" si="2"/>
        <v>1.5723300002719043E-2</v>
      </c>
      <c r="I30" s="1">
        <f>G30</f>
        <v>1.5723300002719043E-2</v>
      </c>
      <c r="O30" s="1">
        <f t="shared" ca="1" si="3"/>
        <v>3.437749659209172E-3</v>
      </c>
      <c r="Q30" s="57">
        <f t="shared" si="4"/>
        <v>2505.0030000000006</v>
      </c>
    </row>
    <row r="31" spans="1:21" x14ac:dyDescent="0.2">
      <c r="A31" s="24" t="s">
        <v>46</v>
      </c>
      <c r="B31" s="25" t="s">
        <v>44</v>
      </c>
      <c r="C31" s="24">
        <v>17523.505000000001</v>
      </c>
      <c r="D31" s="26"/>
      <c r="E31" s="1">
        <f t="shared" si="0"/>
        <v>-1390.9974177709914</v>
      </c>
      <c r="F31" s="1">
        <f t="shared" si="1"/>
        <v>-1391</v>
      </c>
      <c r="G31" s="1">
        <f t="shared" si="2"/>
        <v>1.7723300003126496E-2</v>
      </c>
      <c r="I31" s="1">
        <f>G31</f>
        <v>1.7723300003126496E-2</v>
      </c>
      <c r="O31" s="1">
        <f t="shared" ca="1" si="3"/>
        <v>3.437749659209172E-3</v>
      </c>
      <c r="Q31" s="57">
        <f t="shared" si="4"/>
        <v>2505.005000000001</v>
      </c>
    </row>
    <row r="32" spans="1:21" x14ac:dyDescent="0.2">
      <c r="A32" s="24" t="s">
        <v>46</v>
      </c>
      <c r="B32" s="25" t="s">
        <v>44</v>
      </c>
      <c r="C32" s="24">
        <v>17544.037</v>
      </c>
      <c r="D32" s="26"/>
      <c r="E32" s="1">
        <f t="shared" si="0"/>
        <v>-1388.0059700159084</v>
      </c>
      <c r="F32" s="1">
        <f t="shared" si="1"/>
        <v>-1388</v>
      </c>
      <c r="G32" s="1">
        <f t="shared" si="2"/>
        <v>-4.0975599997182144E-2</v>
      </c>
      <c r="I32" s="1">
        <f>G32</f>
        <v>-4.0975599997182144E-2</v>
      </c>
      <c r="O32" s="1">
        <f t="shared" ca="1" si="3"/>
        <v>3.4026833808016108E-3</v>
      </c>
      <c r="Q32" s="57">
        <f t="shared" si="4"/>
        <v>2525.5370000000003</v>
      </c>
    </row>
    <row r="33" spans="1:17" x14ac:dyDescent="0.2">
      <c r="A33" s="24" t="s">
        <v>47</v>
      </c>
      <c r="B33" s="25" t="s">
        <v>44</v>
      </c>
      <c r="C33" s="24">
        <v>17564.661</v>
      </c>
      <c r="D33" s="26"/>
      <c r="E33" s="1">
        <f t="shared" si="0"/>
        <v>-1385.0011181504867</v>
      </c>
      <c r="F33" s="1">
        <f t="shared" si="1"/>
        <v>-1385</v>
      </c>
      <c r="G33" s="1">
        <f t="shared" si="2"/>
        <v>-7.6744999969378114E-3</v>
      </c>
      <c r="I33" s="1">
        <f>G33</f>
        <v>-7.6744999969378114E-3</v>
      </c>
      <c r="O33" s="1">
        <f t="shared" ca="1" si="3"/>
        <v>3.3676171023940462E-3</v>
      </c>
      <c r="Q33" s="57">
        <f t="shared" si="4"/>
        <v>2546.1610000000001</v>
      </c>
    </row>
    <row r="34" spans="1:17" x14ac:dyDescent="0.2">
      <c r="A34" s="24" t="s">
        <v>45</v>
      </c>
      <c r="B34" s="25" t="s">
        <v>44</v>
      </c>
      <c r="C34" s="24">
        <v>17571.517</v>
      </c>
      <c r="D34" s="26"/>
      <c r="E34" s="1">
        <f t="shared" si="0"/>
        <v>-1384.0022205365744</v>
      </c>
      <c r="F34" s="1">
        <f t="shared" si="1"/>
        <v>-1384</v>
      </c>
      <c r="G34" s="1">
        <f t="shared" si="2"/>
        <v>-1.5240799999446608E-2</v>
      </c>
      <c r="I34" s="1">
        <f>G34</f>
        <v>-1.5240799999446608E-2</v>
      </c>
      <c r="O34" s="1">
        <f t="shared" ca="1" si="3"/>
        <v>3.3559283429248615E-3</v>
      </c>
      <c r="Q34" s="57">
        <f t="shared" si="4"/>
        <v>2553.0169999999998</v>
      </c>
    </row>
    <row r="35" spans="1:17" x14ac:dyDescent="0.2">
      <c r="A35" s="24" t="s">
        <v>48</v>
      </c>
      <c r="B35" s="25" t="s">
        <v>44</v>
      </c>
      <c r="C35" s="24">
        <v>17578.385999999999</v>
      </c>
      <c r="D35" s="26"/>
      <c r="E35" s="1">
        <f t="shared" si="0"/>
        <v>-1383.0014288635925</v>
      </c>
      <c r="F35" s="1">
        <f t="shared" si="1"/>
        <v>-1383</v>
      </c>
      <c r="G35" s="1">
        <f t="shared" si="2"/>
        <v>-9.8071000029449351E-3</v>
      </c>
      <c r="I35" s="1">
        <f>G35</f>
        <v>-9.8071000029449351E-3</v>
      </c>
      <c r="O35" s="1">
        <f t="shared" ca="1" si="3"/>
        <v>3.3442395834556733E-3</v>
      </c>
      <c r="Q35" s="57">
        <f t="shared" si="4"/>
        <v>2559.8859999999986</v>
      </c>
    </row>
    <row r="36" spans="1:17" x14ac:dyDescent="0.2">
      <c r="A36" s="24" t="s">
        <v>46</v>
      </c>
      <c r="B36" s="25" t="s">
        <v>44</v>
      </c>
      <c r="C36" s="24">
        <v>17585.228999999999</v>
      </c>
      <c r="D36" s="26"/>
      <c r="E36" s="1">
        <f t="shared" si="0"/>
        <v>-1382.0044253087494</v>
      </c>
      <c r="F36" s="1">
        <f t="shared" si="1"/>
        <v>-1382</v>
      </c>
      <c r="G36" s="1">
        <f t="shared" si="2"/>
        <v>-3.0373400000826223E-2</v>
      </c>
      <c r="I36" s="1">
        <f>G36</f>
        <v>-3.0373400000826223E-2</v>
      </c>
      <c r="O36" s="1">
        <f t="shared" ca="1" si="3"/>
        <v>3.332550823986485E-3</v>
      </c>
      <c r="Q36" s="57">
        <f t="shared" si="4"/>
        <v>2566.7289999999994</v>
      </c>
    </row>
    <row r="37" spans="1:17" x14ac:dyDescent="0.2">
      <c r="A37" s="24" t="s">
        <v>49</v>
      </c>
      <c r="B37" s="25" t="s">
        <v>44</v>
      </c>
      <c r="C37" s="24">
        <v>17598.89</v>
      </c>
      <c r="D37" s="26"/>
      <c r="E37" s="1">
        <f t="shared" si="0"/>
        <v>-1380.0140606203513</v>
      </c>
      <c r="F37" s="1">
        <f t="shared" si="1"/>
        <v>-1380</v>
      </c>
      <c r="G37" s="1">
        <f t="shared" si="2"/>
        <v>-9.6506000001681969E-2</v>
      </c>
      <c r="I37" s="1">
        <f>G37</f>
        <v>-9.6506000001681969E-2</v>
      </c>
      <c r="O37" s="1">
        <f t="shared" ca="1" si="3"/>
        <v>3.3091733050481121E-3</v>
      </c>
      <c r="Q37" s="57">
        <f t="shared" si="4"/>
        <v>2580.3899999999994</v>
      </c>
    </row>
    <row r="38" spans="1:17" x14ac:dyDescent="0.2">
      <c r="A38" s="24" t="s">
        <v>46</v>
      </c>
      <c r="B38" s="25" t="s">
        <v>44</v>
      </c>
      <c r="C38" s="24">
        <v>17598.966</v>
      </c>
      <c r="D38" s="26"/>
      <c r="E38" s="1">
        <f t="shared" si="0"/>
        <v>-1380.0029876596368</v>
      </c>
      <c r="F38" s="1">
        <f t="shared" si="1"/>
        <v>-1380</v>
      </c>
      <c r="G38" s="1">
        <f t="shared" si="2"/>
        <v>-2.0506000000750646E-2</v>
      </c>
      <c r="I38" s="1">
        <f>G38</f>
        <v>-2.0506000000750646E-2</v>
      </c>
      <c r="O38" s="1">
        <f t="shared" ca="1" si="3"/>
        <v>3.3091733050481121E-3</v>
      </c>
      <c r="Q38" s="57">
        <f t="shared" si="4"/>
        <v>2580.4660000000003</v>
      </c>
    </row>
    <row r="39" spans="1:17" x14ac:dyDescent="0.2">
      <c r="A39" s="24" t="s">
        <v>49</v>
      </c>
      <c r="B39" s="25" t="s">
        <v>44</v>
      </c>
      <c r="C39" s="24">
        <v>17612.742999999999</v>
      </c>
      <c r="D39" s="26"/>
      <c r="E39" s="1">
        <f t="shared" si="0"/>
        <v>-1377.9957221364643</v>
      </c>
      <c r="F39" s="1">
        <f t="shared" si="1"/>
        <v>-1378</v>
      </c>
      <c r="G39" s="1">
        <f t="shared" si="2"/>
        <v>2.9361400000198046E-2</v>
      </c>
      <c r="I39" s="1">
        <f>G39</f>
        <v>2.9361400000198046E-2</v>
      </c>
      <c r="O39" s="1">
        <f t="shared" ca="1" si="3"/>
        <v>3.2857957861097357E-3</v>
      </c>
      <c r="Q39" s="57">
        <f t="shared" si="4"/>
        <v>2594.2429999999986</v>
      </c>
    </row>
    <row r="40" spans="1:17" x14ac:dyDescent="0.2">
      <c r="A40" s="24" t="s">
        <v>47</v>
      </c>
      <c r="B40" s="25" t="s">
        <v>44</v>
      </c>
      <c r="C40" s="24">
        <v>17612.742999999999</v>
      </c>
      <c r="D40" s="26"/>
      <c r="E40" s="1">
        <f t="shared" si="0"/>
        <v>-1377.9957221364643</v>
      </c>
      <c r="F40" s="1">
        <f t="shared" si="1"/>
        <v>-1378</v>
      </c>
      <c r="G40" s="1">
        <f t="shared" si="2"/>
        <v>2.9361400000198046E-2</v>
      </c>
      <c r="I40" s="1">
        <f>G40</f>
        <v>2.9361400000198046E-2</v>
      </c>
      <c r="O40" s="1">
        <f t="shared" ca="1" si="3"/>
        <v>3.2857957861097357E-3</v>
      </c>
      <c r="Q40" s="57">
        <f t="shared" si="4"/>
        <v>2594.2429999999986</v>
      </c>
    </row>
    <row r="41" spans="1:17" x14ac:dyDescent="0.2">
      <c r="A41" s="24" t="s">
        <v>46</v>
      </c>
      <c r="B41" s="25" t="s">
        <v>50</v>
      </c>
      <c r="C41" s="24">
        <v>17621.722000000002</v>
      </c>
      <c r="D41" s="26"/>
      <c r="E41" s="1">
        <f t="shared" si="0"/>
        <v>-1376.6875101068081</v>
      </c>
      <c r="F41" s="1">
        <f t="shared" si="1"/>
        <v>-1376.5</v>
      </c>
      <c r="G41" s="1">
        <f t="shared" si="2"/>
        <v>-1.2869880500002182</v>
      </c>
      <c r="I41" s="1">
        <f>G41</f>
        <v>-1.2869880500002182</v>
      </c>
      <c r="O41" s="1">
        <f t="shared" ca="1" si="3"/>
        <v>3.2682626469059551E-3</v>
      </c>
      <c r="Q41" s="57">
        <f t="shared" si="4"/>
        <v>2603.2220000000016</v>
      </c>
    </row>
    <row r="42" spans="1:17" x14ac:dyDescent="0.2">
      <c r="A42" s="24" t="s">
        <v>46</v>
      </c>
      <c r="B42" s="25" t="s">
        <v>44</v>
      </c>
      <c r="C42" s="24">
        <v>17626.436000000002</v>
      </c>
      <c r="D42" s="26"/>
      <c r="E42" s="1">
        <f t="shared" si="0"/>
        <v>-1376.0006951488176</v>
      </c>
      <c r="F42" s="1">
        <f t="shared" si="1"/>
        <v>-1376</v>
      </c>
      <c r="G42" s="1">
        <f t="shared" si="2"/>
        <v>-4.7711999977764208E-3</v>
      </c>
      <c r="I42" s="1">
        <f>G42</f>
        <v>-4.7711999977764208E-3</v>
      </c>
      <c r="O42" s="1">
        <f t="shared" ca="1" si="3"/>
        <v>3.2624182671713627E-3</v>
      </c>
      <c r="Q42" s="57">
        <f t="shared" si="4"/>
        <v>2607.9360000000015</v>
      </c>
    </row>
    <row r="43" spans="1:17" x14ac:dyDescent="0.2">
      <c r="A43" s="24" t="s">
        <v>46</v>
      </c>
      <c r="B43" s="25" t="s">
        <v>44</v>
      </c>
      <c r="C43" s="24">
        <v>17633.311000000002</v>
      </c>
      <c r="D43" s="26"/>
      <c r="E43" s="1">
        <f t="shared" si="0"/>
        <v>-1374.9990292947266</v>
      </c>
      <c r="F43" s="1">
        <f t="shared" si="1"/>
        <v>-1375</v>
      </c>
      <c r="G43" s="1">
        <f t="shared" si="2"/>
        <v>6.6625000035855919E-3</v>
      </c>
      <c r="I43" s="1">
        <f>G43</f>
        <v>6.6625000035855919E-3</v>
      </c>
      <c r="O43" s="1">
        <f t="shared" ca="1" si="3"/>
        <v>3.2507295077021745E-3</v>
      </c>
      <c r="Q43" s="57">
        <f t="shared" si="4"/>
        <v>2614.8110000000015</v>
      </c>
    </row>
    <row r="44" spans="1:17" x14ac:dyDescent="0.2">
      <c r="A44" s="24" t="s">
        <v>51</v>
      </c>
      <c r="B44" s="25" t="s">
        <v>44</v>
      </c>
      <c r="C44" s="24">
        <v>17640.145</v>
      </c>
      <c r="D44" s="26"/>
      <c r="E44" s="1">
        <f t="shared" si="0"/>
        <v>-1374.0033370115473</v>
      </c>
      <c r="F44" s="1">
        <f t="shared" si="1"/>
        <v>-1374</v>
      </c>
      <c r="G44" s="1">
        <f t="shared" si="2"/>
        <v>-2.2903799999767216E-2</v>
      </c>
      <c r="I44" s="1">
        <f>G44</f>
        <v>-2.2903799999767216E-2</v>
      </c>
      <c r="O44" s="1">
        <f t="shared" ca="1" si="3"/>
        <v>3.2390407482329863E-3</v>
      </c>
      <c r="Q44" s="57">
        <f t="shared" si="4"/>
        <v>2621.6450000000004</v>
      </c>
    </row>
    <row r="45" spans="1:17" x14ac:dyDescent="0.2">
      <c r="A45" s="24" t="s">
        <v>51</v>
      </c>
      <c r="B45" s="25" t="s">
        <v>44</v>
      </c>
      <c r="C45" s="24">
        <v>17667.617999999999</v>
      </c>
      <c r="D45" s="26"/>
      <c r="E45" s="1">
        <f t="shared" si="0"/>
        <v>-1370.0006074101741</v>
      </c>
      <c r="F45" s="1">
        <f t="shared" si="1"/>
        <v>-1370</v>
      </c>
      <c r="G45" s="1">
        <f t="shared" si="2"/>
        <v>-4.1690000034577679E-3</v>
      </c>
      <c r="I45" s="1">
        <f>G45</f>
        <v>-4.1690000034577679E-3</v>
      </c>
      <c r="O45" s="1">
        <f t="shared" ca="1" si="3"/>
        <v>3.1922857103562369E-3</v>
      </c>
      <c r="Q45" s="57">
        <f t="shared" si="4"/>
        <v>2649.1179999999986</v>
      </c>
    </row>
    <row r="46" spans="1:17" x14ac:dyDescent="0.2">
      <c r="A46" s="24" t="s">
        <v>49</v>
      </c>
      <c r="B46" s="25" t="s">
        <v>44</v>
      </c>
      <c r="C46" s="24">
        <v>17667.66</v>
      </c>
      <c r="D46" s="26"/>
      <c r="E46" s="1">
        <f t="shared" si="0"/>
        <v>-1369.9944881424108</v>
      </c>
      <c r="F46" s="1">
        <f t="shared" si="1"/>
        <v>-1370</v>
      </c>
      <c r="G46" s="1">
        <f t="shared" si="2"/>
        <v>3.7830999997822801E-2</v>
      </c>
      <c r="I46" s="1">
        <f>G46</f>
        <v>3.7830999997822801E-2</v>
      </c>
      <c r="O46" s="1">
        <f t="shared" ca="1" si="3"/>
        <v>3.1922857103562369E-3</v>
      </c>
      <c r="Q46" s="57">
        <f t="shared" si="4"/>
        <v>2649.16</v>
      </c>
    </row>
    <row r="47" spans="1:17" x14ac:dyDescent="0.2">
      <c r="A47" s="24" t="s">
        <v>51</v>
      </c>
      <c r="B47" s="25" t="s">
        <v>44</v>
      </c>
      <c r="C47" s="24">
        <v>17715.669999999998</v>
      </c>
      <c r="D47" s="26"/>
      <c r="E47" s="1">
        <f t="shared" si="0"/>
        <v>-1362.9995823016966</v>
      </c>
      <c r="F47" s="1">
        <f t="shared" si="1"/>
        <v>-1363</v>
      </c>
      <c r="G47" s="1">
        <f t="shared" si="2"/>
        <v>2.8668999984802213E-3</v>
      </c>
      <c r="I47" s="1">
        <f>G47</f>
        <v>2.8668999984802213E-3</v>
      </c>
      <c r="O47" s="1">
        <f t="shared" ca="1" si="3"/>
        <v>3.1104643940719264E-3</v>
      </c>
      <c r="Q47" s="57">
        <f t="shared" si="4"/>
        <v>2697.1699999999983</v>
      </c>
    </row>
    <row r="48" spans="1:17" x14ac:dyDescent="0.2">
      <c r="A48" s="24" t="s">
        <v>48</v>
      </c>
      <c r="B48" s="25" t="s">
        <v>44</v>
      </c>
      <c r="C48" s="24">
        <v>17770.583999999999</v>
      </c>
      <c r="D48" s="26"/>
      <c r="E48" s="1">
        <f t="shared" si="0"/>
        <v>-1354.9987853981975</v>
      </c>
      <c r="F48" s="1">
        <f t="shared" si="1"/>
        <v>-1355</v>
      </c>
      <c r="G48" s="1">
        <f t="shared" si="2"/>
        <v>8.3364999991317745E-3</v>
      </c>
      <c r="I48" s="1">
        <f>G48</f>
        <v>8.3364999991317745E-3</v>
      </c>
      <c r="O48" s="1">
        <f t="shared" ca="1" si="3"/>
        <v>3.0169543183184277E-3</v>
      </c>
      <c r="Q48" s="57">
        <f t="shared" si="4"/>
        <v>2752.0839999999989</v>
      </c>
    </row>
    <row r="49" spans="1:17" x14ac:dyDescent="0.2">
      <c r="A49" s="24" t="s">
        <v>48</v>
      </c>
      <c r="B49" s="25" t="s">
        <v>44</v>
      </c>
      <c r="C49" s="24">
        <v>17777.451000000001</v>
      </c>
      <c r="D49" s="26"/>
      <c r="E49" s="1">
        <f t="shared" si="0"/>
        <v>-1353.9982851189181</v>
      </c>
      <c r="F49" s="1">
        <f t="shared" si="1"/>
        <v>-1354</v>
      </c>
      <c r="G49" s="1">
        <f t="shared" si="2"/>
        <v>1.1770200002501952E-2</v>
      </c>
      <c r="I49" s="1">
        <f>G49</f>
        <v>1.1770200002501952E-2</v>
      </c>
      <c r="O49" s="1">
        <f t="shared" ca="1" si="3"/>
        <v>3.0052655588492395E-3</v>
      </c>
      <c r="Q49" s="57">
        <f t="shared" si="4"/>
        <v>2758.9510000000009</v>
      </c>
    </row>
    <row r="50" spans="1:17" x14ac:dyDescent="0.2">
      <c r="A50" s="24" t="s">
        <v>51</v>
      </c>
      <c r="B50" s="25" t="s">
        <v>44</v>
      </c>
      <c r="C50" s="24">
        <v>17818.614000000001</v>
      </c>
      <c r="D50" s="26"/>
      <c r="E50" s="1">
        <f t="shared" si="0"/>
        <v>-1348.0009656204527</v>
      </c>
      <c r="F50" s="1">
        <f t="shared" si="1"/>
        <v>-1348</v>
      </c>
      <c r="G50" s="1">
        <f t="shared" si="2"/>
        <v>-6.6275999997742474E-3</v>
      </c>
      <c r="I50" s="1">
        <f>G50</f>
        <v>-6.6275999997742474E-3</v>
      </c>
      <c r="O50" s="1">
        <f t="shared" ca="1" si="3"/>
        <v>2.9351330020341172E-3</v>
      </c>
      <c r="Q50" s="57">
        <f t="shared" si="4"/>
        <v>2800.1140000000014</v>
      </c>
    </row>
    <row r="51" spans="1:17" x14ac:dyDescent="0.2">
      <c r="A51" s="24" t="s">
        <v>48</v>
      </c>
      <c r="B51" s="25" t="s">
        <v>44</v>
      </c>
      <c r="C51" s="24">
        <v>17839.22</v>
      </c>
      <c r="D51" s="26"/>
      <c r="E51" s="1">
        <f t="shared" si="0"/>
        <v>-1344.9987362983582</v>
      </c>
      <c r="F51" s="1">
        <f t="shared" si="1"/>
        <v>-1345</v>
      </c>
      <c r="G51" s="1">
        <f t="shared" si="2"/>
        <v>8.6735000004409812E-3</v>
      </c>
      <c r="I51" s="1">
        <f>G51</f>
        <v>8.6735000004409812E-3</v>
      </c>
      <c r="O51" s="1">
        <f t="shared" ca="1" si="3"/>
        <v>2.9000667236265525E-3</v>
      </c>
      <c r="Q51" s="57">
        <f t="shared" si="4"/>
        <v>2820.7200000000012</v>
      </c>
    </row>
    <row r="52" spans="1:17" x14ac:dyDescent="0.2">
      <c r="A52" s="24" t="s">
        <v>48</v>
      </c>
      <c r="B52" s="25" t="s">
        <v>44</v>
      </c>
      <c r="C52" s="24">
        <v>17859.802</v>
      </c>
      <c r="D52" s="26"/>
      <c r="E52" s="1">
        <f t="shared" si="0"/>
        <v>-1342.0000037007001</v>
      </c>
      <c r="F52" s="1">
        <f t="shared" si="1"/>
        <v>-1342</v>
      </c>
      <c r="G52" s="1">
        <f t="shared" si="2"/>
        <v>-2.5400000595254824E-5</v>
      </c>
      <c r="I52" s="1">
        <f>G52</f>
        <v>-2.5400000595254824E-5</v>
      </c>
      <c r="O52" s="1">
        <f t="shared" ca="1" si="3"/>
        <v>2.8650004452189914E-3</v>
      </c>
      <c r="Q52" s="57">
        <f t="shared" si="4"/>
        <v>2841.3019999999997</v>
      </c>
    </row>
    <row r="53" spans="1:17" x14ac:dyDescent="0.2">
      <c r="A53" s="24" t="s">
        <v>48</v>
      </c>
      <c r="B53" s="25" t="s">
        <v>44</v>
      </c>
      <c r="C53" s="24">
        <v>17866.641</v>
      </c>
      <c r="D53" s="26"/>
      <c r="E53" s="1">
        <f t="shared" si="0"/>
        <v>-1341.003582933263</v>
      </c>
      <c r="F53" s="1">
        <f t="shared" si="1"/>
        <v>-1341</v>
      </c>
      <c r="G53" s="1">
        <f t="shared" ref="G53:G84" si="5">+C53-(C$7+F53*C$8)</f>
        <v>-2.459169999929145E-2</v>
      </c>
      <c r="I53" s="1">
        <f>G53</f>
        <v>-2.459169999929145E-2</v>
      </c>
      <c r="O53" s="1">
        <f t="shared" ca="1" si="3"/>
        <v>2.8533116857498032E-3</v>
      </c>
      <c r="Q53" s="57">
        <f t="shared" si="4"/>
        <v>2848.1409999999996</v>
      </c>
    </row>
    <row r="54" spans="1:17" x14ac:dyDescent="0.2">
      <c r="A54" s="24" t="s">
        <v>48</v>
      </c>
      <c r="B54" s="25" t="s">
        <v>44</v>
      </c>
      <c r="C54" s="24">
        <v>17921.585999999999</v>
      </c>
      <c r="D54" s="26"/>
      <c r="E54" s="1">
        <f t="shared" si="0"/>
        <v>-1332.9982694273674</v>
      </c>
      <c r="F54" s="1">
        <f t="shared" si="1"/>
        <v>-1333</v>
      </c>
      <c r="G54" s="1">
        <f t="shared" si="5"/>
        <v>1.1877900000399677E-2</v>
      </c>
      <c r="I54" s="1">
        <f>G54</f>
        <v>1.1877900000399677E-2</v>
      </c>
      <c r="O54" s="1">
        <f t="shared" ca="1" si="3"/>
        <v>2.7598016099963062E-3</v>
      </c>
      <c r="Q54" s="57">
        <f t="shared" si="4"/>
        <v>2903.0859999999993</v>
      </c>
    </row>
    <row r="55" spans="1:17" x14ac:dyDescent="0.2">
      <c r="A55" s="24" t="s">
        <v>48</v>
      </c>
      <c r="B55" s="25" t="s">
        <v>44</v>
      </c>
      <c r="C55" s="24">
        <v>17935.276000000002</v>
      </c>
      <c r="D55" s="26"/>
      <c r="E55" s="1">
        <f t="shared" si="0"/>
        <v>-1331.0036795302753</v>
      </c>
      <c r="F55" s="1">
        <f t="shared" si="1"/>
        <v>-1331</v>
      </c>
      <c r="G55" s="1">
        <f t="shared" si="5"/>
        <v>-2.525469999818597E-2</v>
      </c>
      <c r="I55" s="1">
        <f>G55</f>
        <v>-2.525469999818597E-2</v>
      </c>
      <c r="O55" s="1">
        <f t="shared" ca="1" si="3"/>
        <v>2.7364240910579315E-3</v>
      </c>
      <c r="Q55" s="57">
        <f t="shared" si="4"/>
        <v>2916.7760000000017</v>
      </c>
    </row>
    <row r="56" spans="1:17" x14ac:dyDescent="0.2">
      <c r="A56" s="24" t="s">
        <v>48</v>
      </c>
      <c r="B56" s="25" t="s">
        <v>44</v>
      </c>
      <c r="C56" s="24">
        <v>17942.143</v>
      </c>
      <c r="D56" s="26"/>
      <c r="E56" s="1">
        <f t="shared" si="0"/>
        <v>-1330.0031792509965</v>
      </c>
      <c r="F56" s="1">
        <f t="shared" si="1"/>
        <v>-1330</v>
      </c>
      <c r="G56" s="1">
        <f t="shared" si="5"/>
        <v>-2.1820999998453772E-2</v>
      </c>
      <c r="I56" s="1">
        <f>G56</f>
        <v>-2.1820999998453772E-2</v>
      </c>
      <c r="O56" s="1">
        <f t="shared" ca="1" si="3"/>
        <v>2.7247353315887433E-3</v>
      </c>
      <c r="Q56" s="57">
        <f t="shared" si="4"/>
        <v>2923.643</v>
      </c>
    </row>
    <row r="57" spans="1:17" x14ac:dyDescent="0.2">
      <c r="A57" s="24" t="s">
        <v>43</v>
      </c>
      <c r="B57" s="25" t="s">
        <v>44</v>
      </c>
      <c r="C57" s="24">
        <v>17983.345000000001</v>
      </c>
      <c r="D57" s="26"/>
      <c r="E57" s="1">
        <f t="shared" si="0"/>
        <v>-1324.0001775753224</v>
      </c>
      <c r="F57" s="1">
        <f t="shared" si="1"/>
        <v>-1324</v>
      </c>
      <c r="G57" s="1">
        <f t="shared" si="5"/>
        <v>-1.2187999964226037E-3</v>
      </c>
      <c r="I57" s="1">
        <f>G57</f>
        <v>-1.2187999964226037E-3</v>
      </c>
      <c r="O57" s="1">
        <f t="shared" ca="1" si="3"/>
        <v>2.6546027747736192E-3</v>
      </c>
      <c r="Q57" s="57">
        <f t="shared" si="4"/>
        <v>2964.8450000000012</v>
      </c>
    </row>
    <row r="58" spans="1:17" x14ac:dyDescent="0.2">
      <c r="A58" s="24" t="s">
        <v>48</v>
      </c>
      <c r="B58" s="25" t="s">
        <v>44</v>
      </c>
      <c r="C58" s="24">
        <v>18134.333999999999</v>
      </c>
      <c r="D58" s="26"/>
      <c r="E58" s="1">
        <f t="shared" si="0"/>
        <v>-1302.0015556635624</v>
      </c>
      <c r="F58" s="1">
        <f t="shared" si="1"/>
        <v>-1302</v>
      </c>
      <c r="G58" s="1">
        <f t="shared" si="5"/>
        <v>-1.067739999780315E-2</v>
      </c>
      <c r="I58" s="1">
        <f>G58</f>
        <v>-1.067739999780315E-2</v>
      </c>
      <c r="O58" s="1">
        <f t="shared" ca="1" si="3"/>
        <v>2.3974500664514977E-3</v>
      </c>
      <c r="Q58" s="57">
        <f t="shared" si="4"/>
        <v>3115.8339999999989</v>
      </c>
    </row>
    <row r="59" spans="1:17" x14ac:dyDescent="0.2">
      <c r="A59" s="24" t="s">
        <v>48</v>
      </c>
      <c r="B59" s="25" t="s">
        <v>44</v>
      </c>
      <c r="C59" s="24">
        <v>18168.657999999999</v>
      </c>
      <c r="D59" s="26"/>
      <c r="E59" s="1">
        <f t="shared" si="0"/>
        <v>-1297.0006569325337</v>
      </c>
      <c r="F59" s="1">
        <f t="shared" si="1"/>
        <v>-1297</v>
      </c>
      <c r="G59" s="1">
        <f t="shared" si="5"/>
        <v>-4.5089000013831537E-3</v>
      </c>
      <c r="I59" s="1">
        <f>G59</f>
        <v>-4.5089000013831537E-3</v>
      </c>
      <c r="O59" s="1">
        <f t="shared" ca="1" si="3"/>
        <v>2.3390062691055619E-3</v>
      </c>
      <c r="Q59" s="57">
        <f t="shared" si="4"/>
        <v>3150.1579999999994</v>
      </c>
    </row>
    <row r="60" spans="1:17" x14ac:dyDescent="0.2">
      <c r="A60" s="24" t="s">
        <v>48</v>
      </c>
      <c r="B60" s="25" t="s">
        <v>44</v>
      </c>
      <c r="C60" s="24">
        <v>18182.39</v>
      </c>
      <c r="D60" s="26"/>
      <c r="E60" s="1">
        <f t="shared" si="0"/>
        <v>-1294.9999477676788</v>
      </c>
      <c r="F60" s="1">
        <f t="shared" si="1"/>
        <v>-1295</v>
      </c>
      <c r="G60" s="1">
        <f t="shared" si="5"/>
        <v>3.5850000131176785E-4</v>
      </c>
      <c r="I60" s="1">
        <f>G60</f>
        <v>3.5850000131176785E-4</v>
      </c>
      <c r="O60" s="1">
        <f t="shared" ca="1" si="3"/>
        <v>2.3156287501671872E-3</v>
      </c>
      <c r="Q60" s="57">
        <f t="shared" si="4"/>
        <v>3163.8899999999994</v>
      </c>
    </row>
    <row r="61" spans="1:17" x14ac:dyDescent="0.2">
      <c r="A61" s="24" t="s">
        <v>48</v>
      </c>
      <c r="B61" s="25" t="s">
        <v>44</v>
      </c>
      <c r="C61" s="24">
        <v>18216.702000000001</v>
      </c>
      <c r="D61" s="26"/>
      <c r="E61" s="1">
        <f t="shared" si="0"/>
        <v>-1290.0007973988679</v>
      </c>
      <c r="F61" s="1">
        <f t="shared" si="1"/>
        <v>-1290</v>
      </c>
      <c r="G61" s="1">
        <f t="shared" si="5"/>
        <v>-5.4729999974370003E-3</v>
      </c>
      <c r="I61" s="1">
        <f>G61</f>
        <v>-5.4729999974370003E-3</v>
      </c>
      <c r="O61" s="1">
        <f t="shared" ca="1" si="3"/>
        <v>2.2571849528212496E-3</v>
      </c>
      <c r="Q61" s="57">
        <f t="shared" si="4"/>
        <v>3198.2020000000011</v>
      </c>
    </row>
    <row r="62" spans="1:17" x14ac:dyDescent="0.2">
      <c r="A62" s="24" t="s">
        <v>45</v>
      </c>
      <c r="B62" s="25" t="s">
        <v>44</v>
      </c>
      <c r="C62" s="24">
        <v>18223.580999999998</v>
      </c>
      <c r="D62" s="26"/>
      <c r="E62" s="1">
        <f t="shared" si="0"/>
        <v>-1288.9985487573713</v>
      </c>
      <c r="F62" s="1">
        <f t="shared" si="1"/>
        <v>-1289</v>
      </c>
      <c r="G62" s="1">
        <f t="shared" si="5"/>
        <v>9.9607000011019409E-3</v>
      </c>
      <c r="I62" s="1">
        <f>G62</f>
        <v>9.9607000011019409E-3</v>
      </c>
      <c r="O62" s="1">
        <f t="shared" ca="1" si="3"/>
        <v>2.2454961933520631E-3</v>
      </c>
      <c r="Q62" s="57">
        <f t="shared" si="4"/>
        <v>3205.0809999999983</v>
      </c>
    </row>
    <row r="63" spans="1:17" x14ac:dyDescent="0.2">
      <c r="A63" s="24" t="s">
        <v>45</v>
      </c>
      <c r="B63" s="25" t="s">
        <v>44</v>
      </c>
      <c r="C63" s="24">
        <v>18230.437000000002</v>
      </c>
      <c r="D63" s="26"/>
      <c r="E63" s="1">
        <f t="shared" si="0"/>
        <v>-1287.9996511434583</v>
      </c>
      <c r="F63" s="1">
        <f t="shared" si="1"/>
        <v>-1288</v>
      </c>
      <c r="G63" s="1">
        <f t="shared" si="5"/>
        <v>2.3944000022311229E-3</v>
      </c>
      <c r="I63" s="1">
        <f>G63</f>
        <v>2.3944000022311229E-3</v>
      </c>
      <c r="O63" s="1">
        <f t="shared" ca="1" si="3"/>
        <v>2.2338074338828749E-3</v>
      </c>
      <c r="Q63" s="57">
        <f t="shared" si="4"/>
        <v>3211.9370000000017</v>
      </c>
    </row>
    <row r="64" spans="1:17" x14ac:dyDescent="0.2">
      <c r="A64" s="24" t="s">
        <v>48</v>
      </c>
      <c r="B64" s="25" t="s">
        <v>44</v>
      </c>
      <c r="C64" s="24">
        <v>18244.166000000001</v>
      </c>
      <c r="D64" s="26"/>
      <c r="E64" s="1">
        <f t="shared" si="0"/>
        <v>-1285.9993790691581</v>
      </c>
      <c r="F64" s="1">
        <f t="shared" si="1"/>
        <v>-1286</v>
      </c>
      <c r="G64" s="1">
        <f t="shared" si="5"/>
        <v>4.2618000043148641E-3</v>
      </c>
      <c r="I64" s="1">
        <f>G64</f>
        <v>4.2618000043148641E-3</v>
      </c>
      <c r="O64" s="1">
        <f t="shared" ca="1" si="3"/>
        <v>2.2104299149445002E-3</v>
      </c>
      <c r="Q64" s="57">
        <f t="shared" si="4"/>
        <v>3225.6660000000011</v>
      </c>
    </row>
    <row r="65" spans="1:17" x14ac:dyDescent="0.2">
      <c r="A65" s="24" t="s">
        <v>48</v>
      </c>
      <c r="B65" s="25" t="s">
        <v>44</v>
      </c>
      <c r="C65" s="24">
        <v>18319.638999999999</v>
      </c>
      <c r="D65" s="26"/>
      <c r="E65" s="1">
        <f t="shared" si="0"/>
        <v>-1275.0032005955854</v>
      </c>
      <c r="F65" s="1">
        <f t="shared" si="1"/>
        <v>-1275</v>
      </c>
      <c r="G65" s="1">
        <f t="shared" si="5"/>
        <v>-2.1967500000755535E-2</v>
      </c>
      <c r="I65" s="1">
        <f>G65</f>
        <v>-2.1967500000755535E-2</v>
      </c>
      <c r="O65" s="1">
        <f t="shared" ca="1" si="3"/>
        <v>2.0818535607834403E-3</v>
      </c>
      <c r="Q65" s="57">
        <f t="shared" si="4"/>
        <v>3301.1389999999992</v>
      </c>
    </row>
    <row r="66" spans="1:17" x14ac:dyDescent="0.2">
      <c r="A66" s="24" t="s">
        <v>43</v>
      </c>
      <c r="B66" s="25" t="s">
        <v>44</v>
      </c>
      <c r="C66" s="24">
        <v>18326.518</v>
      </c>
      <c r="D66" s="26"/>
      <c r="E66" s="1">
        <f t="shared" si="0"/>
        <v>-1274.0009519540884</v>
      </c>
      <c r="F66" s="1">
        <f t="shared" si="1"/>
        <v>-1274</v>
      </c>
      <c r="G66" s="1">
        <f t="shared" si="5"/>
        <v>-6.5337999985786155E-3</v>
      </c>
      <c r="I66" s="1">
        <f>G66</f>
        <v>-6.5337999985786155E-3</v>
      </c>
      <c r="O66" s="1">
        <f t="shared" ca="1" si="3"/>
        <v>2.0701648013142521E-3</v>
      </c>
      <c r="Q66" s="57">
        <f t="shared" si="4"/>
        <v>3308.018</v>
      </c>
    </row>
    <row r="67" spans="1:17" x14ac:dyDescent="0.2">
      <c r="A67" s="24" t="s">
        <v>45</v>
      </c>
      <c r="B67" s="25" t="s">
        <v>44</v>
      </c>
      <c r="C67" s="24">
        <v>18326.526999999998</v>
      </c>
      <c r="D67" s="26"/>
      <c r="E67" s="1">
        <f t="shared" si="0"/>
        <v>-1273.999640682425</v>
      </c>
      <c r="F67" s="1">
        <f t="shared" si="1"/>
        <v>-1274</v>
      </c>
      <c r="G67" s="1">
        <f t="shared" si="5"/>
        <v>2.466199999616947E-3</v>
      </c>
      <c r="I67" s="1">
        <f>G67</f>
        <v>2.466199999616947E-3</v>
      </c>
      <c r="O67" s="1">
        <f t="shared" ca="1" si="3"/>
        <v>2.0701648013142521E-3</v>
      </c>
      <c r="Q67" s="57">
        <f t="shared" si="4"/>
        <v>3308.0269999999982</v>
      </c>
    </row>
    <row r="68" spans="1:17" x14ac:dyDescent="0.2">
      <c r="A68" s="24" t="s">
        <v>48</v>
      </c>
      <c r="B68" s="25" t="s">
        <v>44</v>
      </c>
      <c r="C68" s="24">
        <v>18518.703000000001</v>
      </c>
      <c r="D68" s="26"/>
      <c r="E68" s="1">
        <f t="shared" si="0"/>
        <v>-1246.0002025477627</v>
      </c>
      <c r="F68" s="1">
        <f t="shared" si="1"/>
        <v>-1246</v>
      </c>
      <c r="G68" s="1">
        <f t="shared" si="5"/>
        <v>-1.3901999991503544E-3</v>
      </c>
      <c r="I68" s="1">
        <f>G68</f>
        <v>-1.3901999991503544E-3</v>
      </c>
      <c r="O68" s="1">
        <f t="shared" ca="1" si="3"/>
        <v>1.7428795361770066E-3</v>
      </c>
      <c r="Q68" s="57">
        <f t="shared" si="4"/>
        <v>3500.2030000000013</v>
      </c>
    </row>
    <row r="69" spans="1:17" x14ac:dyDescent="0.2">
      <c r="A69" s="24" t="s">
        <v>48</v>
      </c>
      <c r="B69" s="25" t="s">
        <v>44</v>
      </c>
      <c r="C69" s="24">
        <v>18525.550999999999</v>
      </c>
      <c r="D69" s="26"/>
      <c r="E69" s="1">
        <f t="shared" si="0"/>
        <v>-1245.0024705086626</v>
      </c>
      <c r="F69" s="1">
        <f t="shared" si="1"/>
        <v>-1245</v>
      </c>
      <c r="G69" s="1">
        <f t="shared" si="5"/>
        <v>-1.6956499999650987E-2</v>
      </c>
      <c r="I69" s="1">
        <f>G69</f>
        <v>-1.6956499999650987E-2</v>
      </c>
      <c r="O69" s="1">
        <f t="shared" ca="1" si="3"/>
        <v>1.7311907767078201E-3</v>
      </c>
      <c r="Q69" s="57">
        <f t="shared" si="4"/>
        <v>3507.0509999999995</v>
      </c>
    </row>
    <row r="70" spans="1:17" x14ac:dyDescent="0.2">
      <c r="A70" s="24" t="s">
        <v>48</v>
      </c>
      <c r="B70" s="25" t="s">
        <v>44</v>
      </c>
      <c r="C70" s="24">
        <v>18566.751</v>
      </c>
      <c r="D70" s="26"/>
      <c r="E70" s="1">
        <f t="shared" si="0"/>
        <v>-1238.9997602266913</v>
      </c>
      <c r="F70" s="1">
        <f t="shared" si="1"/>
        <v>-1239</v>
      </c>
      <c r="G70" s="1">
        <f t="shared" si="5"/>
        <v>1.6456999983347487E-3</v>
      </c>
      <c r="I70" s="1">
        <f>G70</f>
        <v>1.6456999983347487E-3</v>
      </c>
      <c r="O70" s="1">
        <f t="shared" ca="1" si="3"/>
        <v>1.661058219892696E-3</v>
      </c>
      <c r="Q70" s="57">
        <f t="shared" si="4"/>
        <v>3548.2510000000002</v>
      </c>
    </row>
    <row r="71" spans="1:17" x14ac:dyDescent="0.2">
      <c r="A71" s="24" t="s">
        <v>48</v>
      </c>
      <c r="B71" s="25" t="s">
        <v>44</v>
      </c>
      <c r="C71" s="24">
        <v>18601.066999999999</v>
      </c>
      <c r="D71" s="26"/>
      <c r="E71" s="1">
        <f t="shared" si="0"/>
        <v>-1234.000027070475</v>
      </c>
      <c r="F71" s="1">
        <f t="shared" si="1"/>
        <v>-1234</v>
      </c>
      <c r="G71" s="1">
        <f t="shared" si="5"/>
        <v>-1.857999995991122E-4</v>
      </c>
      <c r="I71" s="1">
        <f>G71</f>
        <v>-1.857999995991122E-4</v>
      </c>
      <c r="O71" s="1">
        <f t="shared" ca="1" si="3"/>
        <v>1.6026144225467585E-3</v>
      </c>
      <c r="Q71" s="57">
        <f t="shared" si="4"/>
        <v>3582.5669999999991</v>
      </c>
    </row>
    <row r="72" spans="1:17" x14ac:dyDescent="0.2">
      <c r="A72" s="24" t="s">
        <v>48</v>
      </c>
      <c r="B72" s="25" t="s">
        <v>44</v>
      </c>
      <c r="C72" s="24">
        <v>18628.517</v>
      </c>
      <c r="D72" s="26"/>
      <c r="E72" s="1">
        <f t="shared" si="0"/>
        <v>-1230.0006484966859</v>
      </c>
      <c r="F72" s="1">
        <f t="shared" si="1"/>
        <v>-1230</v>
      </c>
      <c r="G72" s="1">
        <f t="shared" si="5"/>
        <v>-4.4510000006994233E-3</v>
      </c>
      <c r="I72" s="1">
        <f>G72</f>
        <v>-4.4510000006994233E-3</v>
      </c>
      <c r="O72" s="1">
        <f t="shared" ca="1" si="3"/>
        <v>1.5558593846700091E-3</v>
      </c>
      <c r="Q72" s="57">
        <f t="shared" si="4"/>
        <v>3610.0169999999998</v>
      </c>
    </row>
    <row r="73" spans="1:17" x14ac:dyDescent="0.2">
      <c r="A73" s="24" t="s">
        <v>48</v>
      </c>
      <c r="B73" s="25" t="s">
        <v>44</v>
      </c>
      <c r="C73" s="24">
        <v>18649.111000000001</v>
      </c>
      <c r="D73" s="26"/>
      <c r="E73" s="1">
        <f t="shared" si="0"/>
        <v>-1227.0001675368094</v>
      </c>
      <c r="F73" s="1">
        <f t="shared" si="1"/>
        <v>-1227</v>
      </c>
      <c r="G73" s="1">
        <f t="shared" si="5"/>
        <v>-1.1498999992909376E-3</v>
      </c>
      <c r="I73" s="1">
        <f>G73</f>
        <v>-1.1498999992909376E-3</v>
      </c>
      <c r="O73" s="1">
        <f t="shared" ca="1" si="3"/>
        <v>1.5207931062624479E-3</v>
      </c>
      <c r="Q73" s="57">
        <f t="shared" si="4"/>
        <v>3630.6110000000008</v>
      </c>
    </row>
    <row r="74" spans="1:17" x14ac:dyDescent="0.2">
      <c r="A74" s="24" t="s">
        <v>43</v>
      </c>
      <c r="B74" s="25" t="s">
        <v>44</v>
      </c>
      <c r="C74" s="24">
        <v>18690.289000000001</v>
      </c>
      <c r="D74" s="26"/>
      <c r="E74" s="1">
        <f t="shared" si="0"/>
        <v>-1221.0006625855715</v>
      </c>
      <c r="F74" s="1">
        <f t="shared" si="1"/>
        <v>-1221</v>
      </c>
      <c r="G74" s="1">
        <f t="shared" si="5"/>
        <v>-4.5476999985112343E-3</v>
      </c>
      <c r="I74" s="1">
        <f>G74</f>
        <v>-4.5476999985112343E-3</v>
      </c>
      <c r="O74" s="1">
        <f t="shared" ca="1" si="3"/>
        <v>1.4506605494473239E-3</v>
      </c>
      <c r="Q74" s="57">
        <f t="shared" si="4"/>
        <v>3671.7890000000007</v>
      </c>
    </row>
    <row r="75" spans="1:17" x14ac:dyDescent="0.2">
      <c r="A75" s="24" t="s">
        <v>49</v>
      </c>
      <c r="B75" s="25" t="s">
        <v>44</v>
      </c>
      <c r="C75" s="24">
        <v>18917.03</v>
      </c>
      <c r="D75" s="26"/>
      <c r="E75" s="1">
        <f t="shared" si="0"/>
        <v>-1187.9652127786687</v>
      </c>
      <c r="F75" s="1">
        <f t="shared" si="1"/>
        <v>-1188</v>
      </c>
      <c r="G75" s="1">
        <f t="shared" si="5"/>
        <v>0.2387644000009459</v>
      </c>
      <c r="I75" s="1">
        <f>G75</f>
        <v>0.2387644000009459</v>
      </c>
      <c r="O75" s="1">
        <f t="shared" ca="1" si="3"/>
        <v>1.0649314869641407E-3</v>
      </c>
      <c r="Q75" s="57">
        <f t="shared" si="4"/>
        <v>3898.5299999999988</v>
      </c>
    </row>
    <row r="76" spans="1:17" x14ac:dyDescent="0.2">
      <c r="A76" s="24" t="s">
        <v>48</v>
      </c>
      <c r="B76" s="25" t="s">
        <v>44</v>
      </c>
      <c r="C76" s="24">
        <v>18971.672999999999</v>
      </c>
      <c r="D76" s="26"/>
      <c r="E76" s="1">
        <f t="shared" si="0"/>
        <v>-1180.0038997219274</v>
      </c>
      <c r="F76" s="1">
        <f t="shared" si="1"/>
        <v>-1180</v>
      </c>
      <c r="G76" s="1">
        <f t="shared" si="5"/>
        <v>-2.6765999999042833E-2</v>
      </c>
      <c r="I76" s="1">
        <f>G76</f>
        <v>-2.6765999999042833E-2</v>
      </c>
      <c r="O76" s="1">
        <f t="shared" ca="1" si="3"/>
        <v>9.7142141121064202E-4</v>
      </c>
      <c r="Q76" s="57">
        <f t="shared" si="4"/>
        <v>3953.1729999999989</v>
      </c>
    </row>
    <row r="77" spans="1:17" x14ac:dyDescent="0.2">
      <c r="A77" s="24" t="s">
        <v>48</v>
      </c>
      <c r="B77" s="25" t="s">
        <v>44</v>
      </c>
      <c r="C77" s="24">
        <v>19019.73</v>
      </c>
      <c r="D77" s="26"/>
      <c r="E77" s="1">
        <f t="shared" si="0"/>
        <v>-1173.0021461291924</v>
      </c>
      <c r="F77" s="1">
        <f t="shared" si="1"/>
        <v>-1173</v>
      </c>
      <c r="G77" s="1">
        <f t="shared" si="5"/>
        <v>-1.4730099999724189E-2</v>
      </c>
      <c r="I77" s="1">
        <f>G77</f>
        <v>-1.4730099999724189E-2</v>
      </c>
      <c r="O77" s="1">
        <f t="shared" ca="1" si="3"/>
        <v>8.8960009492633149E-4</v>
      </c>
      <c r="Q77" s="57">
        <f t="shared" si="4"/>
        <v>4001.2299999999996</v>
      </c>
    </row>
    <row r="78" spans="1:17" x14ac:dyDescent="0.2">
      <c r="A78" s="24" t="s">
        <v>43</v>
      </c>
      <c r="B78" s="25" t="s">
        <v>44</v>
      </c>
      <c r="C78" s="24">
        <v>19026.611000000001</v>
      </c>
      <c r="D78" s="26"/>
      <c r="E78" s="1">
        <f t="shared" si="0"/>
        <v>-1171.999606093992</v>
      </c>
      <c r="F78" s="1">
        <f t="shared" si="1"/>
        <v>-1172</v>
      </c>
      <c r="G78" s="1">
        <f t="shared" si="5"/>
        <v>2.7036000028601848E-3</v>
      </c>
      <c r="I78" s="1">
        <f>G78</f>
        <v>2.7036000028601848E-3</v>
      </c>
      <c r="O78" s="1">
        <f t="shared" ca="1" si="3"/>
        <v>8.7791133545714328E-4</v>
      </c>
      <c r="Q78" s="57">
        <f t="shared" si="4"/>
        <v>4008.1110000000008</v>
      </c>
    </row>
    <row r="79" spans="1:17" x14ac:dyDescent="0.2">
      <c r="A79" s="24" t="s">
        <v>48</v>
      </c>
      <c r="B79" s="25" t="s">
        <v>44</v>
      </c>
      <c r="C79" s="24">
        <v>19033.486000000001</v>
      </c>
      <c r="D79" s="26"/>
      <c r="E79" s="1">
        <f t="shared" si="0"/>
        <v>-1170.997940239901</v>
      </c>
      <c r="F79" s="1">
        <f t="shared" si="1"/>
        <v>-1171</v>
      </c>
      <c r="G79" s="1">
        <f t="shared" si="5"/>
        <v>1.4137300000584219E-2</v>
      </c>
      <c r="I79" s="1">
        <f>G79</f>
        <v>1.4137300000584219E-2</v>
      </c>
      <c r="O79" s="1">
        <f t="shared" ca="1" si="3"/>
        <v>8.6622257598795681E-4</v>
      </c>
      <c r="Q79" s="57">
        <f t="shared" si="4"/>
        <v>4014.9860000000008</v>
      </c>
    </row>
    <row r="80" spans="1:17" x14ac:dyDescent="0.2">
      <c r="A80" s="24" t="s">
        <v>45</v>
      </c>
      <c r="B80" s="25" t="s">
        <v>44</v>
      </c>
      <c r="C80" s="24">
        <v>19047.167000000001</v>
      </c>
      <c r="D80" s="26"/>
      <c r="E80" s="1">
        <f t="shared" si="0"/>
        <v>-1169.0046616144725</v>
      </c>
      <c r="F80" s="1">
        <f t="shared" si="1"/>
        <v>-1169</v>
      </c>
      <c r="G80" s="1">
        <f t="shared" si="5"/>
        <v>-3.199529999983497E-2</v>
      </c>
      <c r="I80" s="1">
        <f>G80</f>
        <v>-3.199529999983497E-2</v>
      </c>
      <c r="O80" s="1">
        <f t="shared" ca="1" si="3"/>
        <v>8.4284505704958212E-4</v>
      </c>
      <c r="Q80" s="57">
        <f t="shared" si="4"/>
        <v>4028.6670000000013</v>
      </c>
    </row>
    <row r="81" spans="1:17" x14ac:dyDescent="0.2">
      <c r="A81" s="24" t="s">
        <v>48</v>
      </c>
      <c r="B81" s="25" t="s">
        <v>44</v>
      </c>
      <c r="C81" s="24">
        <v>19047.187000000002</v>
      </c>
      <c r="D81" s="26"/>
      <c r="E81" s="1">
        <f t="shared" si="0"/>
        <v>-1169.0017476774424</v>
      </c>
      <c r="F81" s="1">
        <f t="shared" si="1"/>
        <v>-1169</v>
      </c>
      <c r="G81" s="1">
        <f t="shared" si="5"/>
        <v>-1.1995299999398412E-2</v>
      </c>
      <c r="I81" s="1">
        <f>G81</f>
        <v>-1.1995299999398412E-2</v>
      </c>
      <c r="O81" s="1">
        <f t="shared" ca="1" si="3"/>
        <v>8.4284505704958212E-4</v>
      </c>
      <c r="Q81" s="57">
        <f t="shared" si="4"/>
        <v>4028.6870000000017</v>
      </c>
    </row>
    <row r="82" spans="1:17" x14ac:dyDescent="0.2">
      <c r="A82" s="24" t="s">
        <v>45</v>
      </c>
      <c r="B82" s="25" t="s">
        <v>44</v>
      </c>
      <c r="C82" s="24">
        <v>19054.071</v>
      </c>
      <c r="D82" s="26"/>
      <c r="E82" s="1">
        <f t="shared" si="0"/>
        <v>-1167.9987705516883</v>
      </c>
      <c r="F82" s="1">
        <f t="shared" si="1"/>
        <v>-1168</v>
      </c>
      <c r="G82" s="1">
        <f t="shared" si="5"/>
        <v>8.438400000159163E-3</v>
      </c>
      <c r="I82" s="1">
        <f>G82</f>
        <v>8.438400000159163E-3</v>
      </c>
      <c r="O82" s="1">
        <f t="shared" ca="1" si="3"/>
        <v>8.3115629758039392E-4</v>
      </c>
      <c r="Q82" s="57">
        <f t="shared" si="4"/>
        <v>4035.5709999999999</v>
      </c>
    </row>
    <row r="83" spans="1:17" x14ac:dyDescent="0.2">
      <c r="A83" s="24" t="s">
        <v>47</v>
      </c>
      <c r="B83" s="25" t="s">
        <v>44</v>
      </c>
      <c r="C83" s="24">
        <v>19054.093000000001</v>
      </c>
      <c r="D83" s="26"/>
      <c r="E83" s="1">
        <f t="shared" si="0"/>
        <v>-1167.9955652209549</v>
      </c>
      <c r="F83" s="1">
        <f t="shared" si="1"/>
        <v>-1168</v>
      </c>
      <c r="G83" s="1">
        <f t="shared" si="5"/>
        <v>3.0438400001003174E-2</v>
      </c>
      <c r="I83" s="1">
        <f>G83</f>
        <v>3.0438400001003174E-2</v>
      </c>
      <c r="O83" s="1">
        <f t="shared" ca="1" si="3"/>
        <v>8.3115629758039392E-4</v>
      </c>
      <c r="Q83" s="57">
        <f t="shared" si="4"/>
        <v>4035.5930000000008</v>
      </c>
    </row>
    <row r="84" spans="1:17" x14ac:dyDescent="0.2">
      <c r="A84" s="24" t="s">
        <v>48</v>
      </c>
      <c r="B84" s="25" t="s">
        <v>44</v>
      </c>
      <c r="C84" s="24">
        <v>19067.776000000002</v>
      </c>
      <c r="D84" s="26"/>
      <c r="E84" s="1">
        <f t="shared" si="0"/>
        <v>-1166.0019952018235</v>
      </c>
      <c r="F84" s="1">
        <f t="shared" si="1"/>
        <v>-1166</v>
      </c>
      <c r="G84" s="1">
        <f t="shared" si="5"/>
        <v>-1.3694199999008561E-2</v>
      </c>
      <c r="I84" s="1">
        <f>G84</f>
        <v>-1.3694199999008561E-2</v>
      </c>
      <c r="O84" s="1">
        <f t="shared" ca="1" si="3"/>
        <v>8.0777877864201923E-4</v>
      </c>
      <c r="Q84" s="57">
        <f t="shared" si="4"/>
        <v>4049.2760000000017</v>
      </c>
    </row>
    <row r="85" spans="1:17" x14ac:dyDescent="0.2">
      <c r="A85" s="24" t="s">
        <v>45</v>
      </c>
      <c r="B85" s="25" t="s">
        <v>44</v>
      </c>
      <c r="C85" s="24">
        <v>19074.621999999999</v>
      </c>
      <c r="D85" s="26"/>
      <c r="E85" s="1">
        <f t="shared" ref="E85:E148" si="6">+(C85-C$7)/C$8</f>
        <v>-1165.0045545564265</v>
      </c>
      <c r="F85" s="1">
        <f t="shared" ref="F85:F148" si="7">ROUND(2*E85,0)/2</f>
        <v>-1165</v>
      </c>
      <c r="G85" s="1">
        <f t="shared" ref="G85:G116" si="8">+C85-(C$7+F85*C$8)</f>
        <v>-3.1260499999916647E-2</v>
      </c>
      <c r="I85" s="1">
        <f>G85</f>
        <v>-3.1260499999916647E-2</v>
      </c>
      <c r="O85" s="1">
        <f t="shared" ref="O85:O148" ca="1" si="9">+C$11+C$12*$F85</f>
        <v>7.9609001917283276E-4</v>
      </c>
      <c r="Q85" s="57">
        <f t="shared" ref="Q85:Q148" si="10">+C85-15018.5</f>
        <v>4056.1219999999994</v>
      </c>
    </row>
    <row r="86" spans="1:17" x14ac:dyDescent="0.2">
      <c r="A86" s="24" t="s">
        <v>48</v>
      </c>
      <c r="B86" s="25" t="s">
        <v>44</v>
      </c>
      <c r="C86" s="24">
        <v>19239.375</v>
      </c>
      <c r="D86" s="26"/>
      <c r="E86" s="1">
        <f t="shared" si="6"/>
        <v>-1141.0005611805627</v>
      </c>
      <c r="F86" s="1">
        <f t="shared" si="7"/>
        <v>-1141</v>
      </c>
      <c r="G86" s="1">
        <f t="shared" si="8"/>
        <v>-3.8516999993589707E-3</v>
      </c>
      <c r="I86" s="1">
        <f>G86</f>
        <v>-3.8516999993589707E-3</v>
      </c>
      <c r="O86" s="1">
        <f t="shared" ca="1" si="9"/>
        <v>5.1555979191233656E-4</v>
      </c>
      <c r="Q86" s="57">
        <f t="shared" si="10"/>
        <v>4220.875</v>
      </c>
    </row>
    <row r="87" spans="1:17" x14ac:dyDescent="0.2">
      <c r="A87" s="24" t="s">
        <v>48</v>
      </c>
      <c r="B87" s="25" t="s">
        <v>44</v>
      </c>
      <c r="C87" s="24">
        <v>19266.819</v>
      </c>
      <c r="D87" s="26"/>
      <c r="E87" s="1">
        <f t="shared" si="6"/>
        <v>-1137.002056787883</v>
      </c>
      <c r="F87" s="1">
        <f t="shared" si="7"/>
        <v>-1137</v>
      </c>
      <c r="G87" s="1">
        <f t="shared" si="8"/>
        <v>-1.4116900001681643E-2</v>
      </c>
      <c r="I87" s="1">
        <f>G87</f>
        <v>-1.4116900001681643E-2</v>
      </c>
      <c r="O87" s="1">
        <f t="shared" ca="1" si="9"/>
        <v>4.6880475403558719E-4</v>
      </c>
      <c r="Q87" s="57">
        <f t="shared" si="10"/>
        <v>4248.3189999999995</v>
      </c>
    </row>
    <row r="88" spans="1:17" x14ac:dyDescent="0.2">
      <c r="A88" s="24" t="s">
        <v>48</v>
      </c>
      <c r="B88" s="25" t="s">
        <v>44</v>
      </c>
      <c r="C88" s="24">
        <v>19273.701000000001</v>
      </c>
      <c r="D88" s="26"/>
      <c r="E88" s="1">
        <f t="shared" si="6"/>
        <v>-1135.9993710558313</v>
      </c>
      <c r="F88" s="1">
        <f t="shared" si="7"/>
        <v>-1136</v>
      </c>
      <c r="G88" s="1">
        <f t="shared" si="8"/>
        <v>4.3168000011064578E-3</v>
      </c>
      <c r="I88" s="1">
        <f>G88</f>
        <v>4.3168000011064578E-3</v>
      </c>
      <c r="O88" s="1">
        <f t="shared" ca="1" si="9"/>
        <v>4.5711599456639898E-4</v>
      </c>
      <c r="Q88" s="57">
        <f t="shared" si="10"/>
        <v>4255.2010000000009</v>
      </c>
    </row>
    <row r="89" spans="1:17" x14ac:dyDescent="0.2">
      <c r="A89" s="24" t="s">
        <v>48</v>
      </c>
      <c r="B89" s="25" t="s">
        <v>44</v>
      </c>
      <c r="C89" s="24">
        <v>19321.728999999999</v>
      </c>
      <c r="D89" s="26"/>
      <c r="E89" s="1">
        <f t="shared" si="6"/>
        <v>-1129.00184267179</v>
      </c>
      <c r="F89" s="1">
        <f t="shared" si="7"/>
        <v>-1129</v>
      </c>
      <c r="G89" s="1">
        <f t="shared" si="8"/>
        <v>-1.2647299998207018E-2</v>
      </c>
      <c r="I89" s="1">
        <f>G89</f>
        <v>-1.2647299998207018E-2</v>
      </c>
      <c r="O89" s="1">
        <f t="shared" ca="1" si="9"/>
        <v>3.7529467828208846E-4</v>
      </c>
      <c r="Q89" s="57">
        <f t="shared" si="10"/>
        <v>4303.2289999999994</v>
      </c>
    </row>
    <row r="90" spans="1:17" x14ac:dyDescent="0.2">
      <c r="A90" s="24" t="s">
        <v>48</v>
      </c>
      <c r="B90" s="25" t="s">
        <v>44</v>
      </c>
      <c r="C90" s="24">
        <v>19328.599999999999</v>
      </c>
      <c r="D90" s="26"/>
      <c r="E90" s="1">
        <f t="shared" si="6"/>
        <v>-1128.000759605105</v>
      </c>
      <c r="F90" s="1">
        <f t="shared" si="7"/>
        <v>-1128</v>
      </c>
      <c r="G90" s="1">
        <f t="shared" si="8"/>
        <v>-5.2136000012978911E-3</v>
      </c>
      <c r="I90" s="1">
        <f>G90</f>
        <v>-5.2136000012978911E-3</v>
      </c>
      <c r="O90" s="1">
        <f t="shared" ca="1" si="9"/>
        <v>3.6360591881290025E-4</v>
      </c>
      <c r="Q90" s="57">
        <f t="shared" si="10"/>
        <v>4310.0999999999985</v>
      </c>
    </row>
    <row r="91" spans="1:17" x14ac:dyDescent="0.2">
      <c r="A91" s="24" t="s">
        <v>43</v>
      </c>
      <c r="B91" s="25" t="s">
        <v>44</v>
      </c>
      <c r="C91" s="24">
        <v>19376.650000000001</v>
      </c>
      <c r="D91" s="26"/>
      <c r="E91" s="1">
        <f t="shared" si="6"/>
        <v>-1121.0000258903301</v>
      </c>
      <c r="F91" s="1">
        <f t="shared" si="7"/>
        <v>-1121</v>
      </c>
      <c r="G91" s="1">
        <f t="shared" si="8"/>
        <v>-1.7769999976735562E-4</v>
      </c>
      <c r="I91" s="1">
        <f>G91</f>
        <v>-1.7769999976735562E-4</v>
      </c>
      <c r="O91" s="1">
        <f t="shared" ca="1" si="9"/>
        <v>2.8178460252858972E-4</v>
      </c>
      <c r="Q91" s="57">
        <f t="shared" si="10"/>
        <v>4358.1500000000015</v>
      </c>
    </row>
    <row r="92" spans="1:17" x14ac:dyDescent="0.2">
      <c r="A92" s="24" t="s">
        <v>45</v>
      </c>
      <c r="B92" s="25" t="s">
        <v>44</v>
      </c>
      <c r="C92" s="24">
        <v>19692.38</v>
      </c>
      <c r="D92" s="26"/>
      <c r="E92" s="1">
        <f t="shared" si="6"/>
        <v>-1074.9991589649244</v>
      </c>
      <c r="F92" s="1">
        <f t="shared" si="7"/>
        <v>-1075</v>
      </c>
      <c r="G92" s="1">
        <f t="shared" si="8"/>
        <v>5.7725000006030314E-3</v>
      </c>
      <c r="I92" s="1">
        <f>G92</f>
        <v>5.7725000006030314E-3</v>
      </c>
      <c r="O92" s="1">
        <f t="shared" ca="1" si="9"/>
        <v>-2.55898333054028E-4</v>
      </c>
      <c r="Q92" s="57">
        <f t="shared" si="10"/>
        <v>4673.880000000001</v>
      </c>
    </row>
    <row r="93" spans="1:17" x14ac:dyDescent="0.2">
      <c r="A93" s="24" t="s">
        <v>45</v>
      </c>
      <c r="B93" s="25" t="s">
        <v>44</v>
      </c>
      <c r="C93" s="24">
        <v>19740.375</v>
      </c>
      <c r="D93" s="26"/>
      <c r="E93" s="1">
        <f t="shared" si="6"/>
        <v>-1068.0064385769829</v>
      </c>
      <c r="F93" s="1">
        <f t="shared" si="7"/>
        <v>-1068</v>
      </c>
      <c r="G93" s="1">
        <f t="shared" si="8"/>
        <v>-4.4191599998157471E-2</v>
      </c>
      <c r="I93" s="1">
        <f>G93</f>
        <v>-4.4191599998157471E-2</v>
      </c>
      <c r="O93" s="1">
        <f t="shared" ca="1" si="9"/>
        <v>-3.3771964933834026E-4</v>
      </c>
      <c r="Q93" s="57">
        <f t="shared" si="10"/>
        <v>4721.875</v>
      </c>
    </row>
    <row r="94" spans="1:17" x14ac:dyDescent="0.2">
      <c r="A94" s="24" t="s">
        <v>43</v>
      </c>
      <c r="B94" s="25" t="s">
        <v>44</v>
      </c>
      <c r="C94" s="24">
        <v>19740.419999999998</v>
      </c>
      <c r="D94" s="26"/>
      <c r="E94" s="1">
        <f t="shared" si="6"/>
        <v>-1067.9998822186653</v>
      </c>
      <c r="F94" s="1">
        <f t="shared" si="7"/>
        <v>-1068</v>
      </c>
      <c r="G94" s="1">
        <f t="shared" si="8"/>
        <v>8.0840000009629875E-4</v>
      </c>
      <c r="I94" s="1">
        <f>G94</f>
        <v>8.0840000009629875E-4</v>
      </c>
      <c r="O94" s="1">
        <f t="shared" ca="1" si="9"/>
        <v>-3.3771964933834026E-4</v>
      </c>
      <c r="Q94" s="57">
        <f t="shared" si="10"/>
        <v>4721.9199999999983</v>
      </c>
    </row>
    <row r="95" spans="1:17" x14ac:dyDescent="0.2">
      <c r="A95" s="24" t="s">
        <v>45</v>
      </c>
      <c r="B95" s="25" t="s">
        <v>44</v>
      </c>
      <c r="C95" s="24">
        <v>19747.287</v>
      </c>
      <c r="D95" s="26"/>
      <c r="E95" s="1">
        <f t="shared" si="6"/>
        <v>-1066.999381939386</v>
      </c>
      <c r="F95" s="1">
        <f t="shared" si="7"/>
        <v>-1067</v>
      </c>
      <c r="G95" s="1">
        <f t="shared" si="8"/>
        <v>4.2420999998284969E-3</v>
      </c>
      <c r="I95" s="1">
        <f>G95</f>
        <v>4.2420999998284969E-3</v>
      </c>
      <c r="O95" s="1">
        <f t="shared" ca="1" si="9"/>
        <v>-3.4940840880752673E-4</v>
      </c>
      <c r="Q95" s="57">
        <f t="shared" si="10"/>
        <v>4728.7870000000003</v>
      </c>
    </row>
    <row r="96" spans="1:17" x14ac:dyDescent="0.2">
      <c r="A96" s="24" t="s">
        <v>45</v>
      </c>
      <c r="B96" s="25" t="s">
        <v>44</v>
      </c>
      <c r="C96" s="24">
        <v>19754.125</v>
      </c>
      <c r="D96" s="26"/>
      <c r="E96" s="1">
        <f t="shared" si="6"/>
        <v>-1066.0031068688006</v>
      </c>
      <c r="F96" s="1">
        <f t="shared" si="7"/>
        <v>-1066</v>
      </c>
      <c r="G96" s="1">
        <f t="shared" si="8"/>
        <v>-2.1324199999071425E-2</v>
      </c>
      <c r="I96" s="1">
        <f>G96</f>
        <v>-2.1324199999071425E-2</v>
      </c>
      <c r="O96" s="1">
        <f t="shared" ca="1" si="9"/>
        <v>-3.6109716827671494E-4</v>
      </c>
      <c r="Q96" s="57">
        <f t="shared" si="10"/>
        <v>4735.625</v>
      </c>
    </row>
    <row r="97" spans="1:17" x14ac:dyDescent="0.2">
      <c r="A97" s="24" t="s">
        <v>45</v>
      </c>
      <c r="B97" s="25" t="s">
        <v>44</v>
      </c>
      <c r="C97" s="24">
        <v>19809.075000000001</v>
      </c>
      <c r="D97" s="26"/>
      <c r="E97" s="1">
        <f t="shared" si="6"/>
        <v>-1057.9970648786475</v>
      </c>
      <c r="F97" s="1">
        <f t="shared" si="7"/>
        <v>-1058</v>
      </c>
      <c r="G97" s="1">
        <f t="shared" si="8"/>
        <v>2.0145400001638336E-2</v>
      </c>
      <c r="I97" s="1">
        <f>G97</f>
        <v>2.0145400001638336E-2</v>
      </c>
      <c r="O97" s="1">
        <f t="shared" ca="1" si="9"/>
        <v>-4.5460724403021367E-4</v>
      </c>
      <c r="Q97" s="57">
        <f t="shared" si="10"/>
        <v>4790.5750000000007</v>
      </c>
    </row>
    <row r="98" spans="1:17" x14ac:dyDescent="0.2">
      <c r="A98" s="24" t="s">
        <v>43</v>
      </c>
      <c r="B98" s="25" t="s">
        <v>44</v>
      </c>
      <c r="C98" s="24">
        <v>20111.05</v>
      </c>
      <c r="D98" s="26"/>
      <c r="E98" s="1">
        <f t="shared" si="6"/>
        <v>-1014.0002581456815</v>
      </c>
      <c r="F98" s="1">
        <f t="shared" si="7"/>
        <v>-1014</v>
      </c>
      <c r="G98" s="1">
        <f t="shared" si="8"/>
        <v>-1.7717999980959576E-3</v>
      </c>
      <c r="I98" s="1">
        <f>G98</f>
        <v>-1.7717999980959576E-3</v>
      </c>
      <c r="O98" s="1">
        <f t="shared" ca="1" si="9"/>
        <v>-9.6891266067445671E-4</v>
      </c>
      <c r="Q98" s="57">
        <f t="shared" si="10"/>
        <v>5092.5499999999993</v>
      </c>
    </row>
    <row r="99" spans="1:17" x14ac:dyDescent="0.2">
      <c r="A99" s="24" t="s">
        <v>43</v>
      </c>
      <c r="B99" s="25" t="s">
        <v>44</v>
      </c>
      <c r="C99" s="24">
        <v>20474.802</v>
      </c>
      <c r="D99" s="26"/>
      <c r="E99" s="1">
        <f t="shared" si="6"/>
        <v>-961.00273701734318</v>
      </c>
      <c r="F99" s="1">
        <f t="shared" si="7"/>
        <v>-961</v>
      </c>
      <c r="G99" s="1">
        <f t="shared" si="8"/>
        <v>-1.8785699998261407E-2</v>
      </c>
      <c r="I99" s="1">
        <f>G99</f>
        <v>-1.8785699998261407E-2</v>
      </c>
      <c r="O99" s="1">
        <f t="shared" ca="1" si="9"/>
        <v>-1.5884169125413867E-3</v>
      </c>
      <c r="Q99" s="57">
        <f t="shared" si="10"/>
        <v>5456.3019999999997</v>
      </c>
    </row>
    <row r="100" spans="1:17" x14ac:dyDescent="0.2">
      <c r="A100" s="24" t="s">
        <v>45</v>
      </c>
      <c r="B100" s="25" t="s">
        <v>44</v>
      </c>
      <c r="C100" s="24">
        <v>20735.637999999999</v>
      </c>
      <c r="D100" s="26"/>
      <c r="E100" s="1">
        <f t="shared" si="6"/>
        <v>-922.99975305840644</v>
      </c>
      <c r="F100" s="1">
        <f t="shared" si="7"/>
        <v>-923</v>
      </c>
      <c r="G100" s="1">
        <f t="shared" si="8"/>
        <v>1.6948999982560053E-3</v>
      </c>
      <c r="I100" s="1">
        <f>G100</f>
        <v>1.6948999982560053E-3</v>
      </c>
      <c r="O100" s="1">
        <f t="shared" ca="1" si="9"/>
        <v>-2.0325897723705057E-3</v>
      </c>
      <c r="Q100" s="57">
        <f t="shared" si="10"/>
        <v>5717.137999999999</v>
      </c>
    </row>
    <row r="101" spans="1:17" x14ac:dyDescent="0.2">
      <c r="A101" s="24" t="s">
        <v>45</v>
      </c>
      <c r="B101" s="25" t="s">
        <v>44</v>
      </c>
      <c r="C101" s="24">
        <v>20749.374</v>
      </c>
      <c r="D101" s="26"/>
      <c r="E101" s="1">
        <f t="shared" si="6"/>
        <v>-920.99846110614521</v>
      </c>
      <c r="F101" s="1">
        <f t="shared" si="7"/>
        <v>-921</v>
      </c>
      <c r="G101" s="1">
        <f t="shared" si="8"/>
        <v>1.0562300001765834E-2</v>
      </c>
      <c r="I101" s="1">
        <f>G101</f>
        <v>1.0562300001765834E-2</v>
      </c>
      <c r="O101" s="1">
        <f t="shared" ca="1" si="9"/>
        <v>-2.0559672913088804E-3</v>
      </c>
      <c r="Q101" s="57">
        <f t="shared" si="10"/>
        <v>5730.8739999999998</v>
      </c>
    </row>
    <row r="102" spans="1:17" x14ac:dyDescent="0.2">
      <c r="A102" s="24" t="s">
        <v>45</v>
      </c>
      <c r="B102" s="25" t="s">
        <v>44</v>
      </c>
      <c r="C102" s="24">
        <v>20763.12</v>
      </c>
      <c r="D102" s="26"/>
      <c r="E102" s="1">
        <f t="shared" si="6"/>
        <v>-918.99571218536926</v>
      </c>
      <c r="F102" s="1">
        <f t="shared" si="7"/>
        <v>-919</v>
      </c>
      <c r="G102" s="1">
        <f t="shared" si="8"/>
        <v>2.9429700000036974E-2</v>
      </c>
      <c r="I102" s="1">
        <f>G102</f>
        <v>2.9429700000036974E-2</v>
      </c>
      <c r="O102" s="1">
        <f t="shared" ca="1" si="9"/>
        <v>-2.079344810247255E-3</v>
      </c>
      <c r="Q102" s="57">
        <f t="shared" si="10"/>
        <v>5744.619999999999</v>
      </c>
    </row>
    <row r="103" spans="1:17" x14ac:dyDescent="0.2">
      <c r="A103" s="24" t="s">
        <v>43</v>
      </c>
      <c r="B103" s="25" t="s">
        <v>44</v>
      </c>
      <c r="C103" s="24">
        <v>20879.764999999999</v>
      </c>
      <c r="D103" s="26"/>
      <c r="E103" s="1">
        <f t="shared" si="6"/>
        <v>-902.0009029416675</v>
      </c>
      <c r="F103" s="1">
        <f t="shared" si="7"/>
        <v>-902</v>
      </c>
      <c r="G103" s="1">
        <f t="shared" si="8"/>
        <v>-6.197399998200126E-3</v>
      </c>
      <c r="I103" s="1">
        <f>G103</f>
        <v>-6.197399998200126E-3</v>
      </c>
      <c r="O103" s="1">
        <f t="shared" ca="1" si="9"/>
        <v>-2.278053721223439E-3</v>
      </c>
      <c r="Q103" s="57">
        <f t="shared" si="10"/>
        <v>5861.2649999999994</v>
      </c>
    </row>
    <row r="104" spans="1:17" x14ac:dyDescent="0.2">
      <c r="A104" s="24" t="s">
        <v>43</v>
      </c>
      <c r="B104" s="25" t="s">
        <v>44</v>
      </c>
      <c r="C104" s="24">
        <v>21168.031999999999</v>
      </c>
      <c r="D104" s="26"/>
      <c r="E104" s="1">
        <f t="shared" si="6"/>
        <v>-860.00130864912023</v>
      </c>
      <c r="F104" s="1">
        <f t="shared" si="7"/>
        <v>-860</v>
      </c>
      <c r="G104" s="1">
        <f t="shared" si="8"/>
        <v>-8.9819999993778765E-3</v>
      </c>
      <c r="I104" s="1">
        <f>G104</f>
        <v>-8.9819999993778765E-3</v>
      </c>
      <c r="O104" s="1">
        <f t="shared" ca="1" si="9"/>
        <v>-2.7689816189293073E-3</v>
      </c>
      <c r="Q104" s="57">
        <f t="shared" si="10"/>
        <v>6149.5319999999992</v>
      </c>
    </row>
    <row r="105" spans="1:17" x14ac:dyDescent="0.2">
      <c r="A105" s="24" t="s">
        <v>45</v>
      </c>
      <c r="B105" s="25" t="s">
        <v>44</v>
      </c>
      <c r="C105" s="24">
        <v>21305.322</v>
      </c>
      <c r="D105" s="26"/>
      <c r="E105" s="1">
        <f t="shared" si="6"/>
        <v>-839.99858790611506</v>
      </c>
      <c r="F105" s="1">
        <f t="shared" si="7"/>
        <v>-840</v>
      </c>
      <c r="G105" s="1">
        <f t="shared" si="8"/>
        <v>9.6919999996316619E-3</v>
      </c>
      <c r="I105" s="1">
        <f>G105</f>
        <v>9.6919999996316619E-3</v>
      </c>
      <c r="O105" s="1">
        <f t="shared" ca="1" si="9"/>
        <v>-3.0027568083130542E-3</v>
      </c>
      <c r="Q105" s="57">
        <f t="shared" si="10"/>
        <v>6286.8220000000001</v>
      </c>
    </row>
    <row r="106" spans="1:17" x14ac:dyDescent="0.2">
      <c r="A106" s="24" t="s">
        <v>43</v>
      </c>
      <c r="B106" s="25" t="s">
        <v>44</v>
      </c>
      <c r="C106" s="24">
        <v>21538.659</v>
      </c>
      <c r="D106" s="26"/>
      <c r="E106" s="1">
        <f t="shared" si="6"/>
        <v>-806.00212166669087</v>
      </c>
      <c r="F106" s="1">
        <f t="shared" si="7"/>
        <v>-806</v>
      </c>
      <c r="G106" s="1">
        <f t="shared" si="8"/>
        <v>-1.4562199998181313E-2</v>
      </c>
      <c r="I106" s="1">
        <f>G106</f>
        <v>-1.4562199998181313E-2</v>
      </c>
      <c r="O106" s="1">
        <f t="shared" ca="1" si="9"/>
        <v>-3.4001746302654238E-3</v>
      </c>
      <c r="Q106" s="57">
        <f t="shared" si="10"/>
        <v>6520.1589999999997</v>
      </c>
    </row>
    <row r="107" spans="1:17" x14ac:dyDescent="0.2">
      <c r="A107" s="24" t="s">
        <v>43</v>
      </c>
      <c r="B107" s="25" t="s">
        <v>44</v>
      </c>
      <c r="C107" s="24">
        <v>21909.292000000001</v>
      </c>
      <c r="D107" s="26"/>
      <c r="E107" s="1">
        <f t="shared" si="6"/>
        <v>-752.00206050315239</v>
      </c>
      <c r="F107" s="1">
        <f t="shared" si="7"/>
        <v>-752</v>
      </c>
      <c r="G107" s="1">
        <f t="shared" si="8"/>
        <v>-1.4142399995762389E-2</v>
      </c>
      <c r="I107" s="1">
        <f>G107</f>
        <v>-1.4142399995762389E-2</v>
      </c>
      <c r="O107" s="1">
        <f t="shared" ca="1" si="9"/>
        <v>-4.0313676416015402E-3</v>
      </c>
      <c r="Q107" s="57">
        <f t="shared" si="10"/>
        <v>6890.7920000000013</v>
      </c>
    </row>
    <row r="108" spans="1:17" x14ac:dyDescent="0.2">
      <c r="A108" s="24" t="s">
        <v>43</v>
      </c>
      <c r="B108" s="25" t="s">
        <v>44</v>
      </c>
      <c r="C108" s="24">
        <v>22307.393</v>
      </c>
      <c r="D108" s="26"/>
      <c r="E108" s="1">
        <f t="shared" si="6"/>
        <v>-693.99999822249822</v>
      </c>
      <c r="F108" s="1">
        <f t="shared" si="7"/>
        <v>-694</v>
      </c>
      <c r="G108" s="1">
        <f t="shared" si="8"/>
        <v>1.2200001947348937E-5</v>
      </c>
      <c r="I108" s="1">
        <f>G108</f>
        <v>1.2200001947348937E-5</v>
      </c>
      <c r="O108" s="1">
        <f t="shared" ca="1" si="9"/>
        <v>-4.7093156908144061E-3</v>
      </c>
      <c r="Q108" s="57">
        <f t="shared" si="10"/>
        <v>7288.893</v>
      </c>
    </row>
    <row r="109" spans="1:17" x14ac:dyDescent="0.2">
      <c r="A109" s="24" t="s">
        <v>43</v>
      </c>
      <c r="B109" s="25" t="s">
        <v>44</v>
      </c>
      <c r="C109" s="24">
        <v>22726.056</v>
      </c>
      <c r="D109" s="26"/>
      <c r="E109" s="1">
        <f t="shared" si="6"/>
        <v>-633.00211728121553</v>
      </c>
      <c r="F109" s="1">
        <f t="shared" si="7"/>
        <v>-633</v>
      </c>
      <c r="G109" s="1">
        <f t="shared" si="8"/>
        <v>-1.4532099998177728E-2</v>
      </c>
      <c r="I109" s="1">
        <f>G109</f>
        <v>-1.4532099998177728E-2</v>
      </c>
      <c r="O109" s="1">
        <f t="shared" ca="1" si="9"/>
        <v>-5.4223300184348348E-3</v>
      </c>
      <c r="Q109" s="57">
        <f t="shared" si="10"/>
        <v>7707.5560000000005</v>
      </c>
    </row>
    <row r="110" spans="1:17" x14ac:dyDescent="0.2">
      <c r="A110" s="24" t="s">
        <v>52</v>
      </c>
      <c r="B110" s="25" t="s">
        <v>44</v>
      </c>
      <c r="C110" s="24">
        <v>22959.416000000001</v>
      </c>
      <c r="D110" s="26"/>
      <c r="E110" s="1">
        <f t="shared" si="6"/>
        <v>-599.00230001420664</v>
      </c>
      <c r="F110" s="1">
        <f t="shared" si="7"/>
        <v>-599</v>
      </c>
      <c r="G110" s="1">
        <f t="shared" si="8"/>
        <v>-1.5786299998580944E-2</v>
      </c>
      <c r="I110" s="1">
        <f>G110</f>
        <v>-1.5786299998580944E-2</v>
      </c>
      <c r="O110" s="1">
        <f t="shared" ca="1" si="9"/>
        <v>-5.8197478403872044E-3</v>
      </c>
      <c r="Q110" s="57">
        <f t="shared" si="10"/>
        <v>7940.9160000000011</v>
      </c>
    </row>
    <row r="111" spans="1:17" x14ac:dyDescent="0.2">
      <c r="A111" s="24" t="s">
        <v>52</v>
      </c>
      <c r="B111" s="25" t="s">
        <v>44</v>
      </c>
      <c r="C111" s="24">
        <v>22966.289000000001</v>
      </c>
      <c r="D111" s="26"/>
      <c r="E111" s="1">
        <f t="shared" si="6"/>
        <v>-598.00092555381866</v>
      </c>
      <c r="F111" s="1">
        <f t="shared" si="7"/>
        <v>-598</v>
      </c>
      <c r="G111" s="1">
        <f t="shared" si="8"/>
        <v>-6.3525999976263847E-3</v>
      </c>
      <c r="I111" s="1">
        <f>G111</f>
        <v>-6.3525999976263847E-3</v>
      </c>
      <c r="O111" s="1">
        <f t="shared" ca="1" si="9"/>
        <v>-5.8314365998563917E-3</v>
      </c>
      <c r="Q111" s="57">
        <f t="shared" si="10"/>
        <v>7947.7890000000007</v>
      </c>
    </row>
    <row r="112" spans="1:17" x14ac:dyDescent="0.2">
      <c r="A112" s="24" t="s">
        <v>43</v>
      </c>
      <c r="B112" s="25" t="s">
        <v>44</v>
      </c>
      <c r="C112" s="24">
        <v>23000.615000000002</v>
      </c>
      <c r="D112" s="26"/>
      <c r="E112" s="1">
        <f t="shared" si="6"/>
        <v>-592.99973542908697</v>
      </c>
      <c r="F112" s="1">
        <f t="shared" si="7"/>
        <v>-593</v>
      </c>
      <c r="G112" s="1">
        <f t="shared" si="8"/>
        <v>1.8159000028390437E-3</v>
      </c>
      <c r="I112" s="1">
        <f>G112</f>
        <v>1.8159000028390437E-3</v>
      </c>
      <c r="O112" s="1">
        <f t="shared" ca="1" si="9"/>
        <v>-5.8898803972023284E-3</v>
      </c>
      <c r="Q112" s="57">
        <f t="shared" si="10"/>
        <v>7982.1150000000016</v>
      </c>
    </row>
    <row r="113" spans="1:17" x14ac:dyDescent="0.2">
      <c r="A113" s="24" t="s">
        <v>52</v>
      </c>
      <c r="B113" s="25" t="s">
        <v>44</v>
      </c>
      <c r="C113" s="24">
        <v>23316.328000000001</v>
      </c>
      <c r="D113" s="26"/>
      <c r="E113" s="1">
        <f t="shared" si="6"/>
        <v>-547.00134535015673</v>
      </c>
      <c r="F113" s="1">
        <f t="shared" si="7"/>
        <v>-547</v>
      </c>
      <c r="G113" s="1">
        <f t="shared" si="8"/>
        <v>-9.2338999966159463E-3</v>
      </c>
      <c r="I113" s="1">
        <f>G113</f>
        <v>-9.2338999966159463E-3</v>
      </c>
      <c r="O113" s="1">
        <f t="shared" ca="1" si="9"/>
        <v>-6.4275633327849462E-3</v>
      </c>
      <c r="Q113" s="57">
        <f t="shared" si="10"/>
        <v>8297.8280000000013</v>
      </c>
    </row>
    <row r="114" spans="1:17" x14ac:dyDescent="0.2">
      <c r="A114" s="24" t="s">
        <v>43</v>
      </c>
      <c r="B114" s="25" t="s">
        <v>44</v>
      </c>
      <c r="C114" s="24">
        <v>23350.663</v>
      </c>
      <c r="D114" s="26"/>
      <c r="E114" s="1">
        <f t="shared" si="6"/>
        <v>-541.99884395376182</v>
      </c>
      <c r="F114" s="1">
        <f t="shared" si="7"/>
        <v>-542</v>
      </c>
      <c r="G114" s="1">
        <f t="shared" si="8"/>
        <v>7.9346000020450447E-3</v>
      </c>
      <c r="I114" s="1">
        <f>G114</f>
        <v>7.9346000020450447E-3</v>
      </c>
      <c r="O114" s="1">
        <f t="shared" ca="1" si="9"/>
        <v>-6.4860071301308829E-3</v>
      </c>
      <c r="Q114" s="57">
        <f t="shared" si="10"/>
        <v>8332.1630000000005</v>
      </c>
    </row>
    <row r="115" spans="1:17" x14ac:dyDescent="0.2">
      <c r="A115" s="24" t="s">
        <v>53</v>
      </c>
      <c r="B115" s="25" t="s">
        <v>44</v>
      </c>
      <c r="C115" s="24">
        <v>23604.618999999999</v>
      </c>
      <c r="D115" s="26"/>
      <c r="E115" s="1">
        <f t="shared" si="6"/>
        <v>-504.99825433317375</v>
      </c>
      <c r="F115" s="1">
        <f t="shared" si="7"/>
        <v>-505</v>
      </c>
      <c r="G115" s="1">
        <f t="shared" si="8"/>
        <v>1.1981499999819789E-2</v>
      </c>
      <c r="I115" s="1">
        <f>G115</f>
        <v>1.1981499999819789E-2</v>
      </c>
      <c r="O115" s="1">
        <f t="shared" ca="1" si="9"/>
        <v>-6.9184912304908145E-3</v>
      </c>
      <c r="Q115" s="57">
        <f t="shared" si="10"/>
        <v>8586.1189999999988</v>
      </c>
    </row>
    <row r="116" spans="1:17" x14ac:dyDescent="0.2">
      <c r="A116" s="24" t="s">
        <v>54</v>
      </c>
      <c r="B116" s="25" t="s">
        <v>44</v>
      </c>
      <c r="C116" s="24">
        <v>23618.330999999998</v>
      </c>
      <c r="D116" s="26"/>
      <c r="E116" s="1">
        <f t="shared" si="6"/>
        <v>-503.00045910534885</v>
      </c>
      <c r="F116" s="1">
        <f t="shared" si="7"/>
        <v>-503</v>
      </c>
      <c r="G116" s="1">
        <f t="shared" si="8"/>
        <v>-3.1511000015598256E-3</v>
      </c>
      <c r="I116" s="1">
        <f>G116</f>
        <v>-3.1511000015598256E-3</v>
      </c>
      <c r="O116" s="1">
        <f t="shared" ca="1" si="9"/>
        <v>-6.9418687494291892E-3</v>
      </c>
      <c r="Q116" s="57">
        <f t="shared" si="10"/>
        <v>8599.8309999999983</v>
      </c>
    </row>
    <row r="117" spans="1:17" x14ac:dyDescent="0.2">
      <c r="A117" s="24" t="s">
        <v>43</v>
      </c>
      <c r="B117" s="25" t="s">
        <v>44</v>
      </c>
      <c r="C117" s="24">
        <v>23748.74</v>
      </c>
      <c r="D117" s="26"/>
      <c r="E117" s="1">
        <f t="shared" si="6"/>
        <v>-484.00027839754347</v>
      </c>
      <c r="F117" s="1">
        <f t="shared" si="7"/>
        <v>-484</v>
      </c>
      <c r="G117" s="1">
        <f t="shared" ref="G117:G148" si="11">+C117-(C$7+F117*C$8)</f>
        <v>-1.9107999978587031E-3</v>
      </c>
      <c r="I117" s="1">
        <f>G117</f>
        <v>-1.9107999978587031E-3</v>
      </c>
      <c r="O117" s="1">
        <f t="shared" ca="1" si="9"/>
        <v>-7.1639551793437487E-3</v>
      </c>
      <c r="Q117" s="57">
        <f t="shared" si="10"/>
        <v>8730.2400000000016</v>
      </c>
    </row>
    <row r="118" spans="1:17" x14ac:dyDescent="0.2">
      <c r="A118" s="24" t="s">
        <v>52</v>
      </c>
      <c r="B118" s="25" t="s">
        <v>44</v>
      </c>
      <c r="C118" s="24">
        <v>23817.392</v>
      </c>
      <c r="D118" s="26"/>
      <c r="E118" s="1">
        <f t="shared" si="6"/>
        <v>-473.99789814808071</v>
      </c>
      <c r="F118" s="1">
        <f t="shared" si="7"/>
        <v>-474</v>
      </c>
      <c r="G118" s="1">
        <f t="shared" si="11"/>
        <v>1.4426199999434175E-2</v>
      </c>
      <c r="I118" s="1">
        <f>G118</f>
        <v>1.4426199999434175E-2</v>
      </c>
      <c r="O118" s="1">
        <f t="shared" ca="1" si="9"/>
        <v>-7.2808427740356221E-3</v>
      </c>
      <c r="Q118" s="57">
        <f t="shared" si="10"/>
        <v>8798.8919999999998</v>
      </c>
    </row>
    <row r="119" spans="1:17" x14ac:dyDescent="0.2">
      <c r="A119" s="24" t="s">
        <v>52</v>
      </c>
      <c r="B119" s="25" t="s">
        <v>44</v>
      </c>
      <c r="C119" s="24">
        <v>23851.657999999999</v>
      </c>
      <c r="D119" s="26"/>
      <c r="E119" s="1">
        <f t="shared" si="6"/>
        <v>-469.0054498344395</v>
      </c>
      <c r="F119" s="1">
        <f t="shared" si="7"/>
        <v>-469</v>
      </c>
      <c r="G119" s="1">
        <f t="shared" si="11"/>
        <v>-3.7405300001410069E-2</v>
      </c>
      <c r="I119" s="1">
        <f>G119</f>
        <v>-3.7405300001410069E-2</v>
      </c>
      <c r="O119" s="1">
        <f t="shared" ca="1" si="9"/>
        <v>-7.3392865713815588E-3</v>
      </c>
      <c r="Q119" s="57">
        <f t="shared" si="10"/>
        <v>8833.1579999999994</v>
      </c>
    </row>
    <row r="120" spans="1:17" x14ac:dyDescent="0.2">
      <c r="A120" s="24" t="s">
        <v>52</v>
      </c>
      <c r="B120" s="25" t="s">
        <v>44</v>
      </c>
      <c r="C120" s="24">
        <v>24023.345000000001</v>
      </c>
      <c r="D120" s="26"/>
      <c r="E120" s="1">
        <f t="shared" si="6"/>
        <v>-443.99119449024596</v>
      </c>
      <c r="F120" s="1">
        <f t="shared" si="7"/>
        <v>-444</v>
      </c>
      <c r="G120" s="1">
        <f t="shared" si="11"/>
        <v>6.0437200001615565E-2</v>
      </c>
      <c r="I120" s="1">
        <f>G120</f>
        <v>6.0437200001615565E-2</v>
      </c>
      <c r="O120" s="1">
        <f t="shared" ca="1" si="9"/>
        <v>-7.6315055581112424E-3</v>
      </c>
      <c r="Q120" s="57">
        <f t="shared" si="10"/>
        <v>9004.8450000000012</v>
      </c>
    </row>
    <row r="121" spans="1:17" x14ac:dyDescent="0.2">
      <c r="A121" s="24" t="s">
        <v>43</v>
      </c>
      <c r="B121" s="25" t="s">
        <v>44</v>
      </c>
      <c r="C121" s="24">
        <v>24112.501</v>
      </c>
      <c r="D121" s="26"/>
      <c r="E121" s="1">
        <f t="shared" si="6"/>
        <v>-431.00144599754191</v>
      </c>
      <c r="F121" s="1">
        <f t="shared" si="7"/>
        <v>-431</v>
      </c>
      <c r="G121" s="1">
        <f t="shared" si="11"/>
        <v>-9.9246999998285901E-3</v>
      </c>
      <c r="I121" s="1">
        <f>G121</f>
        <v>-9.9246999998285901E-3</v>
      </c>
      <c r="O121" s="1">
        <f t="shared" ca="1" si="9"/>
        <v>-7.7834594312106778E-3</v>
      </c>
      <c r="Q121" s="57">
        <f t="shared" si="10"/>
        <v>9094.0010000000002</v>
      </c>
    </row>
    <row r="122" spans="1:17" x14ac:dyDescent="0.2">
      <c r="A122" s="24" t="s">
        <v>52</v>
      </c>
      <c r="B122" s="25" t="s">
        <v>44</v>
      </c>
      <c r="C122" s="24">
        <v>24229.191999999999</v>
      </c>
      <c r="D122" s="26"/>
      <c r="E122" s="1">
        <f t="shared" si="6"/>
        <v>-413.99993469867115</v>
      </c>
      <c r="F122" s="1">
        <f t="shared" si="7"/>
        <v>-414</v>
      </c>
      <c r="G122" s="1">
        <f t="shared" si="11"/>
        <v>4.4820000039180741E-4</v>
      </c>
      <c r="I122" s="1">
        <f>G122</f>
        <v>4.4820000039180741E-4</v>
      </c>
      <c r="O122" s="1">
        <f t="shared" ca="1" si="9"/>
        <v>-7.9821683421868635E-3</v>
      </c>
      <c r="Q122" s="57">
        <f t="shared" si="10"/>
        <v>9210.6919999999991</v>
      </c>
    </row>
    <row r="123" spans="1:17" x14ac:dyDescent="0.2">
      <c r="A123" s="24" t="s">
        <v>43</v>
      </c>
      <c r="B123" s="25" t="s">
        <v>44</v>
      </c>
      <c r="C123" s="24">
        <v>24455.684000000001</v>
      </c>
      <c r="D123" s="26"/>
      <c r="E123" s="1">
        <f t="shared" si="6"/>
        <v>-381.00076340779248</v>
      </c>
      <c r="F123" s="1">
        <f t="shared" si="7"/>
        <v>-381</v>
      </c>
      <c r="G123" s="1">
        <f t="shared" si="11"/>
        <v>-5.2396999963093549E-3</v>
      </c>
      <c r="I123" s="1">
        <f>G123</f>
        <v>-5.2396999963093549E-3</v>
      </c>
      <c r="O123" s="1">
        <f t="shared" ca="1" si="9"/>
        <v>-8.3678974046700449E-3</v>
      </c>
      <c r="Q123" s="57">
        <f t="shared" si="10"/>
        <v>9437.1840000000011</v>
      </c>
    </row>
    <row r="124" spans="1:17" x14ac:dyDescent="0.2">
      <c r="A124" s="24" t="s">
        <v>52</v>
      </c>
      <c r="B124" s="25" t="s">
        <v>44</v>
      </c>
      <c r="C124" s="24">
        <v>24524.312999999998</v>
      </c>
      <c r="D124" s="26"/>
      <c r="E124" s="1">
        <f t="shared" si="6"/>
        <v>-371.00173418591447</v>
      </c>
      <c r="F124" s="1">
        <f t="shared" si="7"/>
        <v>-371</v>
      </c>
      <c r="G124" s="1">
        <f t="shared" si="11"/>
        <v>-1.1902700000064215E-2</v>
      </c>
      <c r="I124" s="1">
        <f>G124</f>
        <v>-1.1902700000064215E-2</v>
      </c>
      <c r="O124" s="1">
        <f t="shared" ca="1" si="9"/>
        <v>-8.4847849993619183E-3</v>
      </c>
      <c r="Q124" s="57">
        <f t="shared" si="10"/>
        <v>9505.8129999999983</v>
      </c>
    </row>
    <row r="125" spans="1:17" x14ac:dyDescent="0.2">
      <c r="A125" s="24" t="s">
        <v>43</v>
      </c>
      <c r="B125" s="25" t="s">
        <v>44</v>
      </c>
      <c r="C125" s="24">
        <v>24785.131000000001</v>
      </c>
      <c r="D125" s="26"/>
      <c r="E125" s="1">
        <f t="shared" si="6"/>
        <v>-333.00137277030422</v>
      </c>
      <c r="F125" s="1">
        <f t="shared" si="7"/>
        <v>-333</v>
      </c>
      <c r="G125" s="1">
        <f t="shared" si="11"/>
        <v>-9.4220999962999485E-3</v>
      </c>
      <c r="I125" s="1">
        <f>G125</f>
        <v>-9.4220999962999485E-3</v>
      </c>
      <c r="O125" s="1">
        <f t="shared" ca="1" si="9"/>
        <v>-8.9289578591910373E-3</v>
      </c>
      <c r="Q125" s="57">
        <f t="shared" si="10"/>
        <v>9766.6310000000012</v>
      </c>
    </row>
    <row r="126" spans="1:17" x14ac:dyDescent="0.2">
      <c r="A126" s="24" t="s">
        <v>55</v>
      </c>
      <c r="B126" s="25" t="s">
        <v>44</v>
      </c>
      <c r="C126" s="24">
        <v>25121.432000000001</v>
      </c>
      <c r="D126" s="26"/>
      <c r="E126" s="1">
        <f t="shared" si="6"/>
        <v>-284.00337591260654</v>
      </c>
      <c r="F126" s="1">
        <f t="shared" si="7"/>
        <v>-284</v>
      </c>
      <c r="G126" s="1">
        <f t="shared" si="11"/>
        <v>-2.3170799999206793E-2</v>
      </c>
      <c r="I126" s="1">
        <f>G126</f>
        <v>-2.3170799999206793E-2</v>
      </c>
      <c r="O126" s="1">
        <f t="shared" ca="1" si="9"/>
        <v>-9.5017070731812179E-3</v>
      </c>
      <c r="Q126" s="57">
        <f t="shared" si="10"/>
        <v>10102.932000000001</v>
      </c>
    </row>
    <row r="127" spans="1:17" x14ac:dyDescent="0.2">
      <c r="A127" s="24" t="s">
        <v>52</v>
      </c>
      <c r="B127" s="25" t="s">
        <v>44</v>
      </c>
      <c r="C127" s="24">
        <v>25128.308000000001</v>
      </c>
      <c r="D127" s="26"/>
      <c r="E127" s="1">
        <f t="shared" si="6"/>
        <v>-283.00156436166401</v>
      </c>
      <c r="F127" s="1">
        <f t="shared" si="7"/>
        <v>-283</v>
      </c>
      <c r="G127" s="1">
        <f t="shared" si="11"/>
        <v>-1.0737099997641053E-2</v>
      </c>
      <c r="I127" s="1">
        <f>G127</f>
        <v>-1.0737099997641053E-2</v>
      </c>
      <c r="O127" s="1">
        <f t="shared" ca="1" si="9"/>
        <v>-9.5133958326504044E-3</v>
      </c>
      <c r="Q127" s="57">
        <f t="shared" si="10"/>
        <v>10109.808000000001</v>
      </c>
    </row>
    <row r="128" spans="1:17" x14ac:dyDescent="0.2">
      <c r="A128" s="24" t="s">
        <v>43</v>
      </c>
      <c r="B128" s="25" t="s">
        <v>44</v>
      </c>
      <c r="C128" s="24">
        <v>25231.274000000001</v>
      </c>
      <c r="D128" s="26"/>
      <c r="E128" s="1">
        <f t="shared" si="6"/>
        <v>-267.99974234968744</v>
      </c>
      <c r="F128" s="1">
        <f t="shared" si="7"/>
        <v>-268</v>
      </c>
      <c r="G128" s="1">
        <f t="shared" si="11"/>
        <v>1.7684000013105106E-3</v>
      </c>
      <c r="I128" s="1">
        <f>G128</f>
        <v>1.7684000013105106E-3</v>
      </c>
      <c r="O128" s="1">
        <f t="shared" ca="1" si="9"/>
        <v>-9.6887272246882154E-3</v>
      </c>
      <c r="Q128" s="57">
        <f t="shared" si="10"/>
        <v>10212.774000000001</v>
      </c>
    </row>
    <row r="129" spans="1:17" x14ac:dyDescent="0.2">
      <c r="A129" s="24" t="s">
        <v>52</v>
      </c>
      <c r="B129" s="25" t="s">
        <v>44</v>
      </c>
      <c r="C129" s="24">
        <v>25272.374</v>
      </c>
      <c r="D129" s="26"/>
      <c r="E129" s="1">
        <f t="shared" si="6"/>
        <v>-262.01160175286702</v>
      </c>
      <c r="F129" s="1">
        <f t="shared" si="7"/>
        <v>-262</v>
      </c>
      <c r="G129" s="1">
        <f t="shared" si="11"/>
        <v>-7.9629399999248562E-2</v>
      </c>
      <c r="I129" s="1">
        <f>G129</f>
        <v>-7.9629399999248562E-2</v>
      </c>
      <c r="O129" s="1">
        <f t="shared" ca="1" si="9"/>
        <v>-9.7588597815033394E-3</v>
      </c>
      <c r="Q129" s="57">
        <f t="shared" si="10"/>
        <v>10253.874</v>
      </c>
    </row>
    <row r="130" spans="1:17" x14ac:dyDescent="0.2">
      <c r="A130" s="24" t="s">
        <v>52</v>
      </c>
      <c r="B130" s="25" t="s">
        <v>44</v>
      </c>
      <c r="C130" s="24">
        <v>25512.674999999999</v>
      </c>
      <c r="D130" s="26"/>
      <c r="E130" s="1">
        <f t="shared" si="6"/>
        <v>-227.00050263956794</v>
      </c>
      <c r="F130" s="1">
        <f t="shared" si="7"/>
        <v>-227</v>
      </c>
      <c r="G130" s="1">
        <f t="shared" si="11"/>
        <v>-3.4498999993957113E-3</v>
      </c>
      <c r="I130" s="1">
        <f>G130</f>
        <v>-3.4498999993957113E-3</v>
      </c>
      <c r="O130" s="1">
        <f t="shared" ca="1" si="9"/>
        <v>-1.0167966362924896E-2</v>
      </c>
      <c r="Q130" s="57">
        <f t="shared" si="10"/>
        <v>10494.174999999999</v>
      </c>
    </row>
    <row r="131" spans="1:17" x14ac:dyDescent="0.2">
      <c r="A131" s="24" t="s">
        <v>52</v>
      </c>
      <c r="B131" s="25" t="s">
        <v>44</v>
      </c>
      <c r="C131" s="24">
        <v>25526.364000000001</v>
      </c>
      <c r="D131" s="26"/>
      <c r="E131" s="1">
        <f t="shared" si="6"/>
        <v>-225.00605843932729</v>
      </c>
      <c r="F131" s="1">
        <f t="shared" si="7"/>
        <v>-225</v>
      </c>
      <c r="G131" s="1">
        <f t="shared" si="11"/>
        <v>-4.1582499998185085E-2</v>
      </c>
      <c r="I131" s="1">
        <f>G131</f>
        <v>-4.1582499998185085E-2</v>
      </c>
      <c r="O131" s="1">
        <f t="shared" ca="1" si="9"/>
        <v>-1.019134388186327E-2</v>
      </c>
      <c r="Q131" s="57">
        <f t="shared" si="10"/>
        <v>10507.864000000001</v>
      </c>
    </row>
    <row r="132" spans="1:17" x14ac:dyDescent="0.2">
      <c r="A132" s="24" t="s">
        <v>43</v>
      </c>
      <c r="B132" s="25" t="s">
        <v>44</v>
      </c>
      <c r="C132" s="24">
        <v>25574.449000000001</v>
      </c>
      <c r="D132" s="26"/>
      <c r="E132" s="1">
        <f t="shared" si="6"/>
        <v>-218.0002253347503</v>
      </c>
      <c r="F132" s="1">
        <f t="shared" si="7"/>
        <v>-218</v>
      </c>
      <c r="G132" s="1">
        <f t="shared" si="11"/>
        <v>-1.5465999968000688E-3</v>
      </c>
      <c r="I132" s="1">
        <f>G132</f>
        <v>-1.5465999968000688E-3</v>
      </c>
      <c r="O132" s="1">
        <f t="shared" ca="1" si="9"/>
        <v>-1.0273165198147582E-2</v>
      </c>
      <c r="Q132" s="57">
        <f t="shared" si="10"/>
        <v>10555.949000000001</v>
      </c>
    </row>
    <row r="133" spans="1:17" x14ac:dyDescent="0.2">
      <c r="A133" s="24" t="s">
        <v>56</v>
      </c>
      <c r="B133" s="25" t="s">
        <v>44</v>
      </c>
      <c r="C133" s="24">
        <v>25640.97</v>
      </c>
      <c r="D133" s="26"/>
      <c r="E133" s="1">
        <f t="shared" si="6"/>
        <v>-208.3083250758425</v>
      </c>
      <c r="F133" s="1">
        <f t="shared" si="7"/>
        <v>-208.5</v>
      </c>
      <c r="G133" s="1">
        <f t="shared" si="11"/>
        <v>1.3155735500040464</v>
      </c>
      <c r="I133" s="1">
        <f>G133</f>
        <v>1.3155735500040464</v>
      </c>
      <c r="O133" s="1">
        <f t="shared" ca="1" si="9"/>
        <v>-1.0384208413104862E-2</v>
      </c>
      <c r="Q133" s="57">
        <f t="shared" si="10"/>
        <v>10622.470000000001</v>
      </c>
    </row>
    <row r="134" spans="1:17" x14ac:dyDescent="0.2">
      <c r="A134" s="24" t="s">
        <v>57</v>
      </c>
      <c r="B134" s="25" t="s">
        <v>44</v>
      </c>
      <c r="C134" s="24">
        <v>25862.438999999998</v>
      </c>
      <c r="D134" s="26"/>
      <c r="E134" s="1">
        <f t="shared" si="6"/>
        <v>-176.04098907006994</v>
      </c>
      <c r="F134" s="1">
        <f t="shared" si="7"/>
        <v>-176</v>
      </c>
      <c r="G134" s="1">
        <f t="shared" si="11"/>
        <v>-0.28133119999984046</v>
      </c>
      <c r="I134" s="1">
        <f>G134</f>
        <v>-0.28133119999984046</v>
      </c>
      <c r="O134" s="1">
        <f t="shared" ca="1" si="9"/>
        <v>-1.0764093095853451E-2</v>
      </c>
      <c r="Q134" s="57">
        <f t="shared" si="10"/>
        <v>10843.938999999998</v>
      </c>
    </row>
    <row r="135" spans="1:17" x14ac:dyDescent="0.2">
      <c r="A135" s="24" t="s">
        <v>43</v>
      </c>
      <c r="B135" s="25" t="s">
        <v>44</v>
      </c>
      <c r="C135" s="24">
        <v>25869.564999999999</v>
      </c>
      <c r="D135" s="26"/>
      <c r="E135" s="1">
        <f t="shared" si="6"/>
        <v>-175.00275330625132</v>
      </c>
      <c r="F135" s="1">
        <f t="shared" si="7"/>
        <v>-175</v>
      </c>
      <c r="G135" s="1">
        <f t="shared" si="11"/>
        <v>-1.8897500001912704E-2</v>
      </c>
      <c r="I135" s="1">
        <f>G135</f>
        <v>-1.8897500001912704E-2</v>
      </c>
      <c r="O135" s="1">
        <f t="shared" ca="1" si="9"/>
        <v>-1.0775781855322637E-2</v>
      </c>
      <c r="Q135" s="57">
        <f t="shared" si="10"/>
        <v>10851.064999999999</v>
      </c>
    </row>
    <row r="136" spans="1:17" x14ac:dyDescent="0.2">
      <c r="A136" s="24" t="s">
        <v>52</v>
      </c>
      <c r="B136" s="25" t="s">
        <v>44</v>
      </c>
      <c r="C136" s="24">
        <v>25883.295999999998</v>
      </c>
      <c r="D136" s="26"/>
      <c r="E136" s="1">
        <f t="shared" si="6"/>
        <v>-173.00218983824783</v>
      </c>
      <c r="F136" s="1">
        <f t="shared" si="7"/>
        <v>-173</v>
      </c>
      <c r="G136" s="1">
        <f t="shared" si="11"/>
        <v>-1.5030099999421509E-2</v>
      </c>
      <c r="I136" s="1">
        <f>G136</f>
        <v>-1.5030099999421509E-2</v>
      </c>
      <c r="O136" s="1">
        <f t="shared" ca="1" si="9"/>
        <v>-1.0799159374261012E-2</v>
      </c>
      <c r="Q136" s="57">
        <f t="shared" si="10"/>
        <v>10864.795999999998</v>
      </c>
    </row>
    <row r="137" spans="1:17" x14ac:dyDescent="0.2">
      <c r="A137" s="24" t="s">
        <v>55</v>
      </c>
      <c r="B137" s="25" t="s">
        <v>44</v>
      </c>
      <c r="C137" s="24">
        <v>25890.23</v>
      </c>
      <c r="D137" s="26"/>
      <c r="E137" s="1">
        <f t="shared" si="6"/>
        <v>-171.9919278699179</v>
      </c>
      <c r="F137" s="1">
        <f t="shared" si="7"/>
        <v>-172</v>
      </c>
      <c r="G137" s="1">
        <f t="shared" si="11"/>
        <v>5.540359999940847E-2</v>
      </c>
      <c r="I137" s="1">
        <f>G137</f>
        <v>5.540359999940847E-2</v>
      </c>
      <c r="O137" s="1">
        <f t="shared" ca="1" si="9"/>
        <v>-1.08108481337302E-2</v>
      </c>
      <c r="Q137" s="57">
        <f t="shared" si="10"/>
        <v>10871.73</v>
      </c>
    </row>
    <row r="138" spans="1:17" x14ac:dyDescent="0.2">
      <c r="A138" s="24" t="s">
        <v>57</v>
      </c>
      <c r="B138" s="25" t="s">
        <v>44</v>
      </c>
      <c r="C138" s="24">
        <v>26185.478999999999</v>
      </c>
      <c r="D138" s="26"/>
      <c r="E138" s="1">
        <f t="shared" si="6"/>
        <v>-128.97507816016864</v>
      </c>
      <c r="F138" s="1">
        <f t="shared" si="7"/>
        <v>-129</v>
      </c>
      <c r="G138" s="1">
        <f t="shared" si="11"/>
        <v>0.17105269999956363</v>
      </c>
      <c r="I138" s="1">
        <f>G138</f>
        <v>0.17105269999956363</v>
      </c>
      <c r="O138" s="1">
        <f t="shared" ca="1" si="9"/>
        <v>-1.1313464790905255E-2</v>
      </c>
      <c r="Q138" s="57">
        <f t="shared" si="10"/>
        <v>11166.978999999999</v>
      </c>
    </row>
    <row r="139" spans="1:17" x14ac:dyDescent="0.2">
      <c r="A139" s="24" t="s">
        <v>57</v>
      </c>
      <c r="B139" s="25" t="s">
        <v>50</v>
      </c>
      <c r="C139" s="24">
        <v>26244.392</v>
      </c>
      <c r="D139" s="26"/>
      <c r="E139" s="1">
        <f t="shared" si="6"/>
        <v>-120.39163954750447</v>
      </c>
      <c r="F139" s="1">
        <f t="shared" si="7"/>
        <v>-120.5</v>
      </c>
      <c r="G139" s="1">
        <f t="shared" si="11"/>
        <v>0.74373915000251145</v>
      </c>
      <c r="I139" s="1">
        <f>G139</f>
        <v>0.74373915000251145</v>
      </c>
      <c r="O139" s="1">
        <f t="shared" ca="1" si="9"/>
        <v>-1.1412819246393348E-2</v>
      </c>
      <c r="Q139" s="57">
        <f t="shared" si="10"/>
        <v>11225.892</v>
      </c>
    </row>
    <row r="140" spans="1:17" x14ac:dyDescent="0.2">
      <c r="A140" s="24" t="s">
        <v>43</v>
      </c>
      <c r="B140" s="25" t="s">
        <v>44</v>
      </c>
      <c r="C140" s="24">
        <v>26343.200000000001</v>
      </c>
      <c r="D140" s="26"/>
      <c r="E140" s="1">
        <f t="shared" si="6"/>
        <v>-105.99562504408212</v>
      </c>
      <c r="F140" s="1">
        <f t="shared" si="7"/>
        <v>-106</v>
      </c>
      <c r="G140" s="1">
        <f t="shared" si="11"/>
        <v>3.002780000315397E-2</v>
      </c>
      <c r="I140" s="1">
        <f>G140</f>
        <v>3.002780000315397E-2</v>
      </c>
      <c r="O140" s="1">
        <f t="shared" ca="1" si="9"/>
        <v>-1.1582306258696565E-2</v>
      </c>
      <c r="Q140" s="57">
        <f t="shared" si="10"/>
        <v>11324.7</v>
      </c>
    </row>
    <row r="141" spans="1:17" x14ac:dyDescent="0.2">
      <c r="A141" s="24" t="s">
        <v>43</v>
      </c>
      <c r="B141" s="25" t="s">
        <v>44</v>
      </c>
      <c r="C141" s="24">
        <v>26638.304</v>
      </c>
      <c r="D141" s="26"/>
      <c r="E141" s="1">
        <f t="shared" si="6"/>
        <v>-62.999901377801024</v>
      </c>
      <c r="F141" s="1">
        <f t="shared" si="7"/>
        <v>-63</v>
      </c>
      <c r="G141" s="1">
        <f t="shared" si="11"/>
        <v>6.7690000287257135E-4</v>
      </c>
      <c r="I141" s="1">
        <f>G141</f>
        <v>6.7690000287257135E-4</v>
      </c>
      <c r="O141" s="1">
        <f t="shared" ca="1" si="9"/>
        <v>-1.208492291587162E-2</v>
      </c>
      <c r="Q141" s="57">
        <f t="shared" si="10"/>
        <v>11619.804</v>
      </c>
    </row>
    <row r="142" spans="1:17" x14ac:dyDescent="0.2">
      <c r="A142" s="24" t="s">
        <v>57</v>
      </c>
      <c r="B142" s="25" t="s">
        <v>44</v>
      </c>
      <c r="C142" s="24">
        <v>26979.493999999999</v>
      </c>
      <c r="D142" s="26"/>
      <c r="E142" s="1">
        <f t="shared" si="6"/>
        <v>-13.289592613099687</v>
      </c>
      <c r="F142" s="1">
        <f t="shared" si="7"/>
        <v>-13.5</v>
      </c>
      <c r="G142" s="1">
        <f t="shared" si="11"/>
        <v>1.4441450500016799</v>
      </c>
      <c r="I142" s="1">
        <f>G142</f>
        <v>1.4441450500016799</v>
      </c>
      <c r="O142" s="1">
        <f t="shared" ca="1" si="9"/>
        <v>-1.2663516509596394E-2</v>
      </c>
      <c r="Q142" s="57">
        <f t="shared" si="10"/>
        <v>11960.993999999999</v>
      </c>
    </row>
    <row r="143" spans="1:17" x14ac:dyDescent="0.2">
      <c r="A143" s="24" t="s">
        <v>43</v>
      </c>
      <c r="B143" s="25" t="s">
        <v>44</v>
      </c>
      <c r="C143" s="24">
        <v>26995.181</v>
      </c>
      <c r="D143" s="26"/>
      <c r="E143" s="1">
        <f t="shared" si="6"/>
        <v>-11.004046103553808</v>
      </c>
      <c r="F143" s="1">
        <f t="shared" si="7"/>
        <v>-11</v>
      </c>
      <c r="G143" s="1">
        <f t="shared" si="11"/>
        <v>-2.7770699998654891E-2</v>
      </c>
      <c r="I143" s="1">
        <f>G143</f>
        <v>-2.7770699998654891E-2</v>
      </c>
      <c r="O143" s="1">
        <f t="shared" ca="1" si="9"/>
        <v>-1.2692738408269361E-2</v>
      </c>
      <c r="Q143" s="57">
        <f t="shared" si="10"/>
        <v>11976.681</v>
      </c>
    </row>
    <row r="144" spans="1:17" ht="12.75" customHeight="1" x14ac:dyDescent="0.2">
      <c r="A144" s="1" t="s">
        <v>34</v>
      </c>
      <c r="C144" s="26">
        <v>27070.707999999999</v>
      </c>
      <c r="D144" s="26" t="s">
        <v>15</v>
      </c>
      <c r="E144" s="1">
        <f t="shared" si="6"/>
        <v>0</v>
      </c>
      <c r="F144" s="1">
        <f t="shared" si="7"/>
        <v>0</v>
      </c>
      <c r="G144" s="1">
        <f t="shared" si="11"/>
        <v>0</v>
      </c>
      <c r="H144" s="1">
        <f>+G144</f>
        <v>0</v>
      </c>
      <c r="O144" s="1">
        <f t="shared" ca="1" si="9"/>
        <v>-1.2821314762430423E-2</v>
      </c>
      <c r="Q144" s="57">
        <f t="shared" si="10"/>
        <v>12052.207999999999</v>
      </c>
    </row>
    <row r="145" spans="1:17" x14ac:dyDescent="0.2">
      <c r="A145" s="24" t="s">
        <v>43</v>
      </c>
      <c r="B145" s="25" t="s">
        <v>44</v>
      </c>
      <c r="C145" s="24">
        <v>27441.344000000001</v>
      </c>
      <c r="D145" s="26"/>
      <c r="E145" s="1">
        <f t="shared" si="6"/>
        <v>54.000498254093102</v>
      </c>
      <c r="F145" s="1">
        <f t="shared" si="7"/>
        <v>54</v>
      </c>
      <c r="G145" s="1">
        <f t="shared" si="11"/>
        <v>3.4198000030301046E-3</v>
      </c>
      <c r="I145" s="1">
        <f>G145</f>
        <v>3.4198000030301046E-3</v>
      </c>
      <c r="O145" s="1">
        <f t="shared" ca="1" si="9"/>
        <v>-1.3452507773766539E-2</v>
      </c>
      <c r="Q145" s="57">
        <f t="shared" si="10"/>
        <v>12422.844000000001</v>
      </c>
    </row>
    <row r="146" spans="1:17" x14ac:dyDescent="0.2">
      <c r="A146" s="24" t="s">
        <v>57</v>
      </c>
      <c r="B146" s="25" t="s">
        <v>50</v>
      </c>
      <c r="C146" s="24">
        <v>27699.603999999999</v>
      </c>
      <c r="D146" s="26"/>
      <c r="E146" s="1">
        <f t="shared" si="6"/>
        <v>91.628167123555087</v>
      </c>
      <c r="F146" s="1">
        <f t="shared" si="7"/>
        <v>91.5</v>
      </c>
      <c r="G146" s="1">
        <f t="shared" si="11"/>
        <v>0.87968354999975418</v>
      </c>
      <c r="I146" s="1">
        <f>G146</f>
        <v>0.87968354999975418</v>
      </c>
      <c r="O146" s="1">
        <f t="shared" ca="1" si="9"/>
        <v>-1.3890836253861064E-2</v>
      </c>
      <c r="Q146" s="57">
        <f t="shared" si="10"/>
        <v>12681.103999999999</v>
      </c>
    </row>
    <row r="147" spans="1:17" x14ac:dyDescent="0.2">
      <c r="A147" s="24" t="s">
        <v>43</v>
      </c>
      <c r="B147" s="25" t="s">
        <v>44</v>
      </c>
      <c r="C147" s="24">
        <v>27736.478999999999</v>
      </c>
      <c r="D147" s="26"/>
      <c r="E147" s="1">
        <f t="shared" si="6"/>
        <v>97.000738522770689</v>
      </c>
      <c r="F147" s="1">
        <f t="shared" si="7"/>
        <v>97</v>
      </c>
      <c r="G147" s="1">
        <f t="shared" si="11"/>
        <v>5.068900001788279E-3</v>
      </c>
      <c r="I147" s="1">
        <f>G147</f>
        <v>5.068900001788279E-3</v>
      </c>
      <c r="O147" s="1">
        <f t="shared" ca="1" si="9"/>
        <v>-1.3955124430941596E-2</v>
      </c>
      <c r="Q147" s="57">
        <f t="shared" si="10"/>
        <v>12717.978999999999</v>
      </c>
    </row>
    <row r="148" spans="1:17" x14ac:dyDescent="0.2">
      <c r="A148" s="24" t="s">
        <v>58</v>
      </c>
      <c r="B148" s="25" t="s">
        <v>44</v>
      </c>
      <c r="C148" s="24">
        <v>27811.94</v>
      </c>
      <c r="D148" s="26"/>
      <c r="E148" s="1">
        <f t="shared" si="6"/>
        <v>107.99516863412538</v>
      </c>
      <c r="F148" s="1">
        <f t="shared" si="7"/>
        <v>108</v>
      </c>
      <c r="G148" s="1">
        <f t="shared" si="11"/>
        <v>-3.3160399998450885E-2</v>
      </c>
      <c r="I148" s="1">
        <f>G148</f>
        <v>-3.3160399998450885E-2</v>
      </c>
      <c r="O148" s="1">
        <f t="shared" ca="1" si="9"/>
        <v>-1.4083700785102656E-2</v>
      </c>
      <c r="Q148" s="57">
        <f t="shared" si="10"/>
        <v>12793.439999999999</v>
      </c>
    </row>
    <row r="149" spans="1:17" x14ac:dyDescent="0.2">
      <c r="A149" s="24" t="s">
        <v>59</v>
      </c>
      <c r="B149" s="25" t="s">
        <v>44</v>
      </c>
      <c r="C149" s="24">
        <v>27825.706999999999</v>
      </c>
      <c r="D149" s="26"/>
      <c r="E149" s="1">
        <f t="shared" ref="E149:E212" si="12">+(C149-C$7)/C$8</f>
        <v>110.00097718878301</v>
      </c>
      <c r="F149" s="1">
        <f t="shared" ref="F149:F212" si="13">ROUND(2*E149,0)/2</f>
        <v>110</v>
      </c>
      <c r="G149" s="1">
        <f t="shared" ref="G149:G180" si="14">+C149-(C$7+F149*C$8)</f>
        <v>6.707000000460539E-3</v>
      </c>
      <c r="I149" s="1">
        <f>G149</f>
        <v>6.707000000460539E-3</v>
      </c>
      <c r="O149" s="1">
        <f t="shared" ref="O149:O212" ca="1" si="15">+C$11+C$12*$F149</f>
        <v>-1.4107078304041031E-2</v>
      </c>
      <c r="Q149" s="57">
        <f t="shared" ref="Q149:Q212" si="16">+C149-15018.5</f>
        <v>12807.206999999999</v>
      </c>
    </row>
    <row r="150" spans="1:17" x14ac:dyDescent="0.2">
      <c r="A150" s="24" t="s">
        <v>58</v>
      </c>
      <c r="B150" s="25" t="s">
        <v>44</v>
      </c>
      <c r="C150" s="24">
        <v>27832.55</v>
      </c>
      <c r="D150" s="26"/>
      <c r="E150" s="1">
        <f t="shared" si="12"/>
        <v>110.99798074362603</v>
      </c>
      <c r="F150" s="1">
        <f t="shared" si="13"/>
        <v>111</v>
      </c>
      <c r="G150" s="1">
        <f t="shared" si="14"/>
        <v>-1.3859300001058728E-2</v>
      </c>
      <c r="I150" s="1">
        <f>G150</f>
        <v>-1.3859300001058728E-2</v>
      </c>
      <c r="O150" s="1">
        <f t="shared" ca="1" si="15"/>
        <v>-1.4118767063510219E-2</v>
      </c>
      <c r="Q150" s="57">
        <f t="shared" si="16"/>
        <v>12814.05</v>
      </c>
    </row>
    <row r="151" spans="1:17" x14ac:dyDescent="0.2">
      <c r="A151" s="24" t="s">
        <v>58</v>
      </c>
      <c r="B151" s="25" t="s">
        <v>44</v>
      </c>
      <c r="C151" s="24">
        <v>27853.152999999998</v>
      </c>
      <c r="D151" s="26"/>
      <c r="E151" s="1">
        <f t="shared" si="12"/>
        <v>113.99977297516595</v>
      </c>
      <c r="F151" s="1">
        <f t="shared" si="13"/>
        <v>114</v>
      </c>
      <c r="G151" s="1">
        <f t="shared" si="14"/>
        <v>-1.5582000014546793E-3</v>
      </c>
      <c r="I151" s="1">
        <f>G151</f>
        <v>-1.5582000014546793E-3</v>
      </c>
      <c r="O151" s="1">
        <f t="shared" ca="1" si="15"/>
        <v>-1.415383334191778E-2</v>
      </c>
      <c r="Q151" s="57">
        <f t="shared" si="16"/>
        <v>12834.652999999998</v>
      </c>
    </row>
    <row r="152" spans="1:17" x14ac:dyDescent="0.2">
      <c r="A152" s="24" t="s">
        <v>59</v>
      </c>
      <c r="B152" s="25" t="s">
        <v>44</v>
      </c>
      <c r="C152" s="24">
        <v>27887.458999999999</v>
      </c>
      <c r="D152" s="26"/>
      <c r="E152" s="1">
        <f t="shared" si="12"/>
        <v>118.99804916286745</v>
      </c>
      <c r="F152" s="1">
        <f t="shared" si="13"/>
        <v>119</v>
      </c>
      <c r="G152" s="1">
        <f t="shared" si="14"/>
        <v>-1.3389700001425808E-2</v>
      </c>
      <c r="I152" s="1">
        <f>G152</f>
        <v>-1.3389700001425808E-2</v>
      </c>
      <c r="O152" s="1">
        <f t="shared" ca="1" si="15"/>
        <v>-1.4212277139263717E-2</v>
      </c>
      <c r="Q152" s="57">
        <f t="shared" si="16"/>
        <v>12868.958999999999</v>
      </c>
    </row>
    <row r="153" spans="1:17" x14ac:dyDescent="0.2">
      <c r="A153" s="24" t="s">
        <v>58</v>
      </c>
      <c r="B153" s="25" t="s">
        <v>44</v>
      </c>
      <c r="C153" s="24">
        <v>27908.062000000002</v>
      </c>
      <c r="D153" s="26"/>
      <c r="E153" s="1">
        <f t="shared" si="12"/>
        <v>121.99984139440789</v>
      </c>
      <c r="F153" s="1">
        <f t="shared" si="13"/>
        <v>122</v>
      </c>
      <c r="G153" s="1">
        <f t="shared" si="14"/>
        <v>-1.0885999981837813E-3</v>
      </c>
      <c r="I153" s="1">
        <f>G153</f>
        <v>-1.0885999981837813E-3</v>
      </c>
      <c r="O153" s="1">
        <f t="shared" ca="1" si="15"/>
        <v>-1.4247343417671279E-2</v>
      </c>
      <c r="Q153" s="57">
        <f t="shared" si="16"/>
        <v>12889.562000000002</v>
      </c>
    </row>
    <row r="154" spans="1:17" x14ac:dyDescent="0.2">
      <c r="A154" s="24" t="s">
        <v>58</v>
      </c>
      <c r="B154" s="25" t="s">
        <v>44</v>
      </c>
      <c r="C154" s="24">
        <v>27914.98</v>
      </c>
      <c r="D154" s="26"/>
      <c r="E154" s="1">
        <f t="shared" si="12"/>
        <v>123.0077722131133</v>
      </c>
      <c r="F154" s="1">
        <f t="shared" si="13"/>
        <v>123</v>
      </c>
      <c r="G154" s="1">
        <f t="shared" si="14"/>
        <v>5.3345100001024548E-2</v>
      </c>
      <c r="I154" s="1">
        <f>G154</f>
        <v>5.3345100001024548E-2</v>
      </c>
      <c r="O154" s="1">
        <f t="shared" ca="1" si="15"/>
        <v>-1.4259032177140467E-2</v>
      </c>
      <c r="Q154" s="57">
        <f t="shared" si="16"/>
        <v>12896.48</v>
      </c>
    </row>
    <row r="155" spans="1:17" x14ac:dyDescent="0.2">
      <c r="A155" s="24" t="s">
        <v>58</v>
      </c>
      <c r="B155" s="25" t="s">
        <v>44</v>
      </c>
      <c r="C155" s="24">
        <v>27928.681</v>
      </c>
      <c r="D155" s="26"/>
      <c r="E155" s="1">
        <f t="shared" si="12"/>
        <v>125.00396477557182</v>
      </c>
      <c r="F155" s="1">
        <f t="shared" si="13"/>
        <v>125</v>
      </c>
      <c r="G155" s="1">
        <f t="shared" si="14"/>
        <v>2.7212500001041917E-2</v>
      </c>
      <c r="I155" s="1">
        <f>G155</f>
        <v>2.7212500001041917E-2</v>
      </c>
      <c r="O155" s="1">
        <f t="shared" ca="1" si="15"/>
        <v>-1.4282409696078842E-2</v>
      </c>
      <c r="Q155" s="57">
        <f t="shared" si="16"/>
        <v>12910.181</v>
      </c>
    </row>
    <row r="156" spans="1:17" x14ac:dyDescent="0.2">
      <c r="A156" s="24" t="s">
        <v>58</v>
      </c>
      <c r="B156" s="25" t="s">
        <v>44</v>
      </c>
      <c r="C156" s="24">
        <v>28045.327000000001</v>
      </c>
      <c r="D156" s="26"/>
      <c r="E156" s="1">
        <f t="shared" si="12"/>
        <v>141.99891971612519</v>
      </c>
      <c r="F156" s="1">
        <f t="shared" si="13"/>
        <v>142</v>
      </c>
      <c r="G156" s="1">
        <f t="shared" si="14"/>
        <v>-7.4145999969914556E-3</v>
      </c>
      <c r="I156" s="1">
        <f>G156</f>
        <v>-7.4145999969914556E-3</v>
      </c>
      <c r="O156" s="1">
        <f t="shared" ca="1" si="15"/>
        <v>-1.4481118607055025E-2</v>
      </c>
      <c r="Q156" s="57">
        <f t="shared" si="16"/>
        <v>13026.827000000001</v>
      </c>
    </row>
    <row r="157" spans="1:17" x14ac:dyDescent="0.2">
      <c r="A157" s="24" t="s">
        <v>58</v>
      </c>
      <c r="B157" s="25" t="s">
        <v>44</v>
      </c>
      <c r="C157" s="24">
        <v>28086.531999999999</v>
      </c>
      <c r="D157" s="26"/>
      <c r="E157" s="1">
        <f t="shared" si="12"/>
        <v>148.00235848235349</v>
      </c>
      <c r="F157" s="1">
        <f t="shared" si="13"/>
        <v>148</v>
      </c>
      <c r="G157" s="1">
        <f t="shared" si="14"/>
        <v>1.6187600002012914E-2</v>
      </c>
      <c r="I157" s="1">
        <f>G157</f>
        <v>1.6187600002012914E-2</v>
      </c>
      <c r="O157" s="1">
        <f t="shared" ca="1" si="15"/>
        <v>-1.455125116387015E-2</v>
      </c>
      <c r="Q157" s="57">
        <f t="shared" si="16"/>
        <v>13068.031999999999</v>
      </c>
    </row>
    <row r="158" spans="1:17" x14ac:dyDescent="0.2">
      <c r="A158" s="24" t="s">
        <v>43</v>
      </c>
      <c r="B158" s="25" t="s">
        <v>44</v>
      </c>
      <c r="C158" s="24">
        <v>28134.562999999998</v>
      </c>
      <c r="D158" s="26"/>
      <c r="E158" s="1">
        <f t="shared" si="12"/>
        <v>155.00032395694927</v>
      </c>
      <c r="F158" s="1">
        <f t="shared" si="13"/>
        <v>155</v>
      </c>
      <c r="G158" s="1">
        <f t="shared" si="14"/>
        <v>2.2234999996726401E-3</v>
      </c>
      <c r="I158" s="1">
        <f>G158</f>
        <v>2.2234999996726401E-3</v>
      </c>
      <c r="O158" s="1">
        <f t="shared" ca="1" si="15"/>
        <v>-1.4633072480154462E-2</v>
      </c>
      <c r="Q158" s="57">
        <f t="shared" si="16"/>
        <v>13116.062999999998</v>
      </c>
    </row>
    <row r="159" spans="1:17" x14ac:dyDescent="0.2">
      <c r="A159" s="24" t="s">
        <v>59</v>
      </c>
      <c r="B159" s="25" t="s">
        <v>44</v>
      </c>
      <c r="C159" s="24">
        <v>28210.044999999998</v>
      </c>
      <c r="D159" s="26"/>
      <c r="E159" s="1">
        <f t="shared" si="12"/>
        <v>165.99781370218565</v>
      </c>
      <c r="F159" s="1">
        <f t="shared" si="13"/>
        <v>166</v>
      </c>
      <c r="G159" s="1">
        <f t="shared" si="14"/>
        <v>-1.5005799999926239E-2</v>
      </c>
      <c r="I159" s="1">
        <f>G159</f>
        <v>-1.5005799999926239E-2</v>
      </c>
      <c r="O159" s="1">
        <f t="shared" ca="1" si="15"/>
        <v>-1.4761648834315522E-2</v>
      </c>
      <c r="Q159" s="57">
        <f t="shared" si="16"/>
        <v>13191.544999999998</v>
      </c>
    </row>
    <row r="160" spans="1:17" x14ac:dyDescent="0.2">
      <c r="A160" s="24" t="s">
        <v>59</v>
      </c>
      <c r="B160" s="25" t="s">
        <v>44</v>
      </c>
      <c r="C160" s="24">
        <v>28395.348999999998</v>
      </c>
      <c r="D160" s="26"/>
      <c r="E160" s="1">
        <f t="shared" si="12"/>
        <v>192.99602307331099</v>
      </c>
      <c r="F160" s="1">
        <f t="shared" si="13"/>
        <v>193</v>
      </c>
      <c r="G160" s="1">
        <f t="shared" si="14"/>
        <v>-2.7295899999444373E-2</v>
      </c>
      <c r="I160" s="1">
        <f>G160</f>
        <v>-2.7295899999444373E-2</v>
      </c>
      <c r="O160" s="1">
        <f t="shared" ca="1" si="15"/>
        <v>-1.5077245339983581E-2</v>
      </c>
      <c r="Q160" s="57">
        <f t="shared" si="16"/>
        <v>13376.848999999998</v>
      </c>
    </row>
    <row r="161" spans="1:17" x14ac:dyDescent="0.2">
      <c r="A161" s="24" t="s">
        <v>59</v>
      </c>
      <c r="B161" s="25" t="s">
        <v>44</v>
      </c>
      <c r="C161" s="24">
        <v>28429.683000000001</v>
      </c>
      <c r="D161" s="26"/>
      <c r="E161" s="1">
        <f t="shared" si="12"/>
        <v>197.99837877285489</v>
      </c>
      <c r="F161" s="1">
        <f t="shared" si="13"/>
        <v>198</v>
      </c>
      <c r="G161" s="1">
        <f t="shared" si="14"/>
        <v>-1.112739999734913E-2</v>
      </c>
      <c r="I161" s="1">
        <f>G161</f>
        <v>-1.112739999734913E-2</v>
      </c>
      <c r="O161" s="1">
        <f t="shared" ca="1" si="15"/>
        <v>-1.5135689137329517E-2</v>
      </c>
      <c r="Q161" s="57">
        <f t="shared" si="16"/>
        <v>13411.183000000001</v>
      </c>
    </row>
    <row r="162" spans="1:17" x14ac:dyDescent="0.2">
      <c r="A162" s="24" t="s">
        <v>59</v>
      </c>
      <c r="B162" s="25" t="s">
        <v>44</v>
      </c>
      <c r="C162" s="24">
        <v>28457.132000000001</v>
      </c>
      <c r="D162" s="26"/>
      <c r="E162" s="1">
        <f t="shared" si="12"/>
        <v>201.99761164979245</v>
      </c>
      <c r="F162" s="1">
        <f t="shared" si="13"/>
        <v>202</v>
      </c>
      <c r="G162" s="1">
        <f t="shared" si="14"/>
        <v>-1.6392599998653168E-2</v>
      </c>
      <c r="I162" s="1">
        <f>G162</f>
        <v>-1.6392599998653168E-2</v>
      </c>
      <c r="O162" s="1">
        <f t="shared" ca="1" si="15"/>
        <v>-1.5182444175206266E-2</v>
      </c>
      <c r="Q162" s="57">
        <f t="shared" si="16"/>
        <v>13438.632000000001</v>
      </c>
    </row>
    <row r="163" spans="1:17" x14ac:dyDescent="0.2">
      <c r="A163" s="24" t="s">
        <v>43</v>
      </c>
      <c r="B163" s="25" t="s">
        <v>44</v>
      </c>
      <c r="C163" s="24">
        <v>28512.06</v>
      </c>
      <c r="D163" s="26"/>
      <c r="E163" s="1">
        <f t="shared" si="12"/>
        <v>210.00044830921246</v>
      </c>
      <c r="F163" s="1">
        <f t="shared" si="13"/>
        <v>210</v>
      </c>
      <c r="G163" s="1">
        <f t="shared" si="14"/>
        <v>3.077000001212582E-3</v>
      </c>
      <c r="I163" s="1">
        <f>G163</f>
        <v>3.077000001212582E-3</v>
      </c>
      <c r="O163" s="1">
        <f t="shared" ca="1" si="15"/>
        <v>-1.5275954250959765E-2</v>
      </c>
      <c r="Q163" s="57">
        <f t="shared" si="16"/>
        <v>13493.560000000001</v>
      </c>
    </row>
    <row r="164" spans="1:17" x14ac:dyDescent="0.2">
      <c r="A164" s="24" t="s">
        <v>59</v>
      </c>
      <c r="B164" s="25" t="s">
        <v>44</v>
      </c>
      <c r="C164" s="24">
        <v>28525.777999999998</v>
      </c>
      <c r="D164" s="26"/>
      <c r="E164" s="1">
        <f t="shared" si="12"/>
        <v>211.99911771814601</v>
      </c>
      <c r="F164" s="1">
        <f t="shared" si="13"/>
        <v>212</v>
      </c>
      <c r="G164" s="1">
        <f t="shared" si="14"/>
        <v>-6.0555999989446718E-3</v>
      </c>
      <c r="I164" s="1">
        <f>G164</f>
        <v>-6.0555999989446718E-3</v>
      </c>
      <c r="O164" s="1">
        <f t="shared" ca="1" si="15"/>
        <v>-1.5299331769898139E-2</v>
      </c>
      <c r="Q164" s="57">
        <f t="shared" si="16"/>
        <v>13507.277999999998</v>
      </c>
    </row>
    <row r="165" spans="1:17" x14ac:dyDescent="0.2">
      <c r="A165" s="24" t="s">
        <v>59</v>
      </c>
      <c r="B165" s="25" t="s">
        <v>44</v>
      </c>
      <c r="C165" s="24">
        <v>28752.288</v>
      </c>
      <c r="D165" s="26"/>
      <c r="E165" s="1">
        <f t="shared" si="12"/>
        <v>245.00091155235171</v>
      </c>
      <c r="F165" s="1">
        <f t="shared" si="13"/>
        <v>245</v>
      </c>
      <c r="G165" s="1">
        <f t="shared" si="14"/>
        <v>6.2565000007452909E-3</v>
      </c>
      <c r="I165" s="1">
        <f>G165</f>
        <v>6.2565000007452909E-3</v>
      </c>
      <c r="O165" s="1">
        <f t="shared" ca="1" si="15"/>
        <v>-1.5685060832381321E-2</v>
      </c>
      <c r="Q165" s="57">
        <f t="shared" si="16"/>
        <v>13733.788</v>
      </c>
    </row>
    <row r="166" spans="1:17" x14ac:dyDescent="0.2">
      <c r="A166" s="24" t="s">
        <v>59</v>
      </c>
      <c r="B166" s="25" t="s">
        <v>44</v>
      </c>
      <c r="C166" s="24">
        <v>28807.187999999998</v>
      </c>
      <c r="D166" s="26"/>
      <c r="E166" s="1">
        <f t="shared" si="12"/>
        <v>252.99966869992932</v>
      </c>
      <c r="F166" s="1">
        <f t="shared" si="13"/>
        <v>253</v>
      </c>
      <c r="G166" s="1">
        <f t="shared" si="14"/>
        <v>-2.2739000014553312E-3</v>
      </c>
      <c r="I166" s="1">
        <f>G166</f>
        <v>-2.2739000014553312E-3</v>
      </c>
      <c r="O166" s="1">
        <f t="shared" ca="1" si="15"/>
        <v>-1.577857090813482E-2</v>
      </c>
      <c r="Q166" s="57">
        <f t="shared" si="16"/>
        <v>13788.687999999998</v>
      </c>
    </row>
    <row r="167" spans="1:17" x14ac:dyDescent="0.2">
      <c r="A167" s="24" t="s">
        <v>59</v>
      </c>
      <c r="B167" s="25" t="s">
        <v>44</v>
      </c>
      <c r="C167" s="24">
        <v>28834.607</v>
      </c>
      <c r="D167" s="26"/>
      <c r="E167" s="1">
        <f t="shared" si="12"/>
        <v>256.99453067132191</v>
      </c>
      <c r="F167" s="1">
        <f t="shared" si="13"/>
        <v>257</v>
      </c>
      <c r="G167" s="1">
        <f t="shared" si="14"/>
        <v>-3.7539099997957237E-2</v>
      </c>
      <c r="I167" s="1">
        <f>G167</f>
        <v>-3.7539099997957237E-2</v>
      </c>
      <c r="O167" s="1">
        <f t="shared" ca="1" si="15"/>
        <v>-1.5825325946011569E-2</v>
      </c>
      <c r="Q167" s="57">
        <f t="shared" si="16"/>
        <v>13816.107</v>
      </c>
    </row>
    <row r="168" spans="1:17" x14ac:dyDescent="0.2">
      <c r="A168" s="24" t="s">
        <v>60</v>
      </c>
      <c r="B168" s="25" t="s">
        <v>44</v>
      </c>
      <c r="C168" s="24">
        <v>28841.506000000001</v>
      </c>
      <c r="D168" s="26"/>
      <c r="E168" s="1">
        <f t="shared" si="12"/>
        <v>257.9996932498492</v>
      </c>
      <c r="F168" s="1">
        <f t="shared" si="13"/>
        <v>258</v>
      </c>
      <c r="G168" s="1">
        <f t="shared" si="14"/>
        <v>-2.1053999989817385E-3</v>
      </c>
      <c r="I168" s="1">
        <f>G168</f>
        <v>-2.1053999989817385E-3</v>
      </c>
      <c r="O168" s="1">
        <f t="shared" ca="1" si="15"/>
        <v>-1.5837014705480757E-2</v>
      </c>
      <c r="Q168" s="57">
        <f t="shared" si="16"/>
        <v>13823.006000000001</v>
      </c>
    </row>
    <row r="169" spans="1:17" x14ac:dyDescent="0.2">
      <c r="A169" s="24" t="s">
        <v>60</v>
      </c>
      <c r="B169" s="25" t="s">
        <v>44</v>
      </c>
      <c r="C169" s="24">
        <v>28868.955999999998</v>
      </c>
      <c r="D169" s="26"/>
      <c r="E169" s="1">
        <f t="shared" si="12"/>
        <v>261.99907182363779</v>
      </c>
      <c r="F169" s="1">
        <f t="shared" si="13"/>
        <v>262</v>
      </c>
      <c r="G169" s="1">
        <f t="shared" si="14"/>
        <v>-6.3706000000820495E-3</v>
      </c>
      <c r="I169" s="1">
        <f>G169</f>
        <v>-6.3706000000820495E-3</v>
      </c>
      <c r="O169" s="1">
        <f t="shared" ca="1" si="15"/>
        <v>-1.5883769743357506E-2</v>
      </c>
      <c r="Q169" s="57">
        <f t="shared" si="16"/>
        <v>13850.455999999998</v>
      </c>
    </row>
    <row r="170" spans="1:17" x14ac:dyDescent="0.2">
      <c r="A170" s="24" t="s">
        <v>59</v>
      </c>
      <c r="B170" s="25" t="s">
        <v>44</v>
      </c>
      <c r="C170" s="24">
        <v>28889.56</v>
      </c>
      <c r="D170" s="26"/>
      <c r="E170" s="1">
        <f t="shared" si="12"/>
        <v>265.00100975202974</v>
      </c>
      <c r="F170" s="1">
        <f t="shared" si="13"/>
        <v>265</v>
      </c>
      <c r="G170" s="1">
        <f t="shared" si="14"/>
        <v>6.9305000033637043E-3</v>
      </c>
      <c r="I170" s="1">
        <f>G170</f>
        <v>6.9305000033637043E-3</v>
      </c>
      <c r="O170" s="1">
        <f t="shared" ca="1" si="15"/>
        <v>-1.5918836021765068E-2</v>
      </c>
      <c r="Q170" s="57">
        <f t="shared" si="16"/>
        <v>13871.060000000001</v>
      </c>
    </row>
    <row r="171" spans="1:17" x14ac:dyDescent="0.2">
      <c r="A171" s="24" t="s">
        <v>43</v>
      </c>
      <c r="B171" s="25" t="s">
        <v>44</v>
      </c>
      <c r="C171" s="24">
        <v>28917.031999999999</v>
      </c>
      <c r="D171" s="26"/>
      <c r="E171" s="1">
        <f t="shared" si="12"/>
        <v>269.00359365655152</v>
      </c>
      <c r="F171" s="1">
        <f t="shared" si="13"/>
        <v>269</v>
      </c>
      <c r="G171" s="1">
        <f t="shared" si="14"/>
        <v>2.4665299999469426E-2</v>
      </c>
      <c r="I171" s="1">
        <f>G171</f>
        <v>2.4665299999469426E-2</v>
      </c>
      <c r="O171" s="1">
        <f t="shared" ca="1" si="15"/>
        <v>-1.5965591059641817E-2</v>
      </c>
      <c r="Q171" s="57">
        <f t="shared" si="16"/>
        <v>13898.531999999999</v>
      </c>
    </row>
    <row r="172" spans="1:17" x14ac:dyDescent="0.2">
      <c r="A172" s="24" t="s">
        <v>59</v>
      </c>
      <c r="B172" s="25" t="s">
        <v>44</v>
      </c>
      <c r="C172" s="24">
        <v>28937.59</v>
      </c>
      <c r="D172" s="26"/>
      <c r="E172" s="1">
        <f t="shared" si="12"/>
        <v>271.99882952977396</v>
      </c>
      <c r="F172" s="1">
        <f t="shared" si="13"/>
        <v>272</v>
      </c>
      <c r="G172" s="1">
        <f t="shared" si="14"/>
        <v>-8.0335999991802964E-3</v>
      </c>
      <c r="I172" s="1">
        <f>G172</f>
        <v>-8.0335999991802964E-3</v>
      </c>
      <c r="O172" s="1">
        <f t="shared" ca="1" si="15"/>
        <v>-1.6000657338049382E-2</v>
      </c>
      <c r="Q172" s="57">
        <f t="shared" si="16"/>
        <v>13919.09</v>
      </c>
    </row>
    <row r="173" spans="1:17" x14ac:dyDescent="0.2">
      <c r="A173" s="24" t="s">
        <v>59</v>
      </c>
      <c r="B173" s="25" t="s">
        <v>44</v>
      </c>
      <c r="C173" s="24">
        <v>28951.327000000001</v>
      </c>
      <c r="D173" s="26"/>
      <c r="E173" s="1">
        <f t="shared" si="12"/>
        <v>274.00026717888665</v>
      </c>
      <c r="F173" s="1">
        <f t="shared" si="13"/>
        <v>274</v>
      </c>
      <c r="G173" s="1">
        <f t="shared" si="14"/>
        <v>1.8338000008952804E-3</v>
      </c>
      <c r="I173" s="1">
        <f>G173</f>
        <v>1.8338000008952804E-3</v>
      </c>
      <c r="O173" s="1">
        <f t="shared" ca="1" si="15"/>
        <v>-1.6024034856987755E-2</v>
      </c>
      <c r="Q173" s="57">
        <f t="shared" si="16"/>
        <v>13932.827000000001</v>
      </c>
    </row>
    <row r="174" spans="1:17" x14ac:dyDescent="0.2">
      <c r="A174" s="24" t="s">
        <v>59</v>
      </c>
      <c r="B174" s="25" t="s">
        <v>44</v>
      </c>
      <c r="C174" s="24">
        <v>28958.17</v>
      </c>
      <c r="D174" s="26"/>
      <c r="E174" s="1">
        <f t="shared" si="12"/>
        <v>274.99727073372912</v>
      </c>
      <c r="F174" s="1">
        <f t="shared" si="13"/>
        <v>275</v>
      </c>
      <c r="G174" s="1">
        <f t="shared" si="14"/>
        <v>-1.8732500000623986E-2</v>
      </c>
      <c r="I174" s="1">
        <f>G174</f>
        <v>-1.8732500000623986E-2</v>
      </c>
      <c r="O174" s="1">
        <f t="shared" ca="1" si="15"/>
        <v>-1.6035723616456943E-2</v>
      </c>
      <c r="Q174" s="57">
        <f t="shared" si="16"/>
        <v>13939.669999999998</v>
      </c>
    </row>
    <row r="175" spans="1:17" x14ac:dyDescent="0.2">
      <c r="A175" s="24" t="s">
        <v>43</v>
      </c>
      <c r="B175" s="25" t="s">
        <v>44</v>
      </c>
      <c r="C175" s="24">
        <v>29219.001</v>
      </c>
      <c r="D175" s="26"/>
      <c r="E175" s="1">
        <f t="shared" si="12"/>
        <v>312.99952620840884</v>
      </c>
      <c r="F175" s="1">
        <f t="shared" si="13"/>
        <v>313</v>
      </c>
      <c r="G175" s="1">
        <f t="shared" si="14"/>
        <v>-3.2518999978492502E-3</v>
      </c>
      <c r="I175" s="1">
        <f>G175</f>
        <v>-3.2518999978492502E-3</v>
      </c>
      <c r="O175" s="1">
        <f t="shared" ca="1" si="15"/>
        <v>-1.647989647628606E-2</v>
      </c>
      <c r="Q175" s="57">
        <f t="shared" si="16"/>
        <v>14200.501</v>
      </c>
    </row>
    <row r="176" spans="1:17" x14ac:dyDescent="0.2">
      <c r="A176" s="24" t="s">
        <v>43</v>
      </c>
      <c r="B176" s="25" t="s">
        <v>44</v>
      </c>
      <c r="C176" s="24">
        <v>29562.19</v>
      </c>
      <c r="D176" s="26"/>
      <c r="E176" s="1">
        <f t="shared" si="12"/>
        <v>363.00108297926693</v>
      </c>
      <c r="F176" s="1">
        <f t="shared" si="13"/>
        <v>363</v>
      </c>
      <c r="G176" s="1">
        <f t="shared" si="14"/>
        <v>7.4330999996163882E-3</v>
      </c>
      <c r="I176" s="1">
        <f>G176</f>
        <v>7.4330999996163882E-3</v>
      </c>
      <c r="O176" s="1">
        <f t="shared" ca="1" si="15"/>
        <v>-1.7064334449745429E-2</v>
      </c>
      <c r="Q176" s="57">
        <f t="shared" si="16"/>
        <v>14543.689999999999</v>
      </c>
    </row>
    <row r="177" spans="1:17" x14ac:dyDescent="0.2">
      <c r="A177" s="24" t="s">
        <v>60</v>
      </c>
      <c r="B177" s="25" t="s">
        <v>44</v>
      </c>
      <c r="C177" s="24">
        <v>29569.035</v>
      </c>
      <c r="D177" s="26"/>
      <c r="E177" s="1">
        <f t="shared" si="12"/>
        <v>363.99837792781301</v>
      </c>
      <c r="F177" s="1">
        <f t="shared" si="13"/>
        <v>364</v>
      </c>
      <c r="G177" s="1">
        <f t="shared" si="14"/>
        <v>-1.1133199997857446E-2</v>
      </c>
      <c r="I177" s="1">
        <f>G177</f>
        <v>-1.1133199997857446E-2</v>
      </c>
      <c r="O177" s="1">
        <f t="shared" ca="1" si="15"/>
        <v>-1.7076023209214617E-2</v>
      </c>
      <c r="Q177" s="57">
        <f t="shared" si="16"/>
        <v>14550.535</v>
      </c>
    </row>
    <row r="178" spans="1:17" x14ac:dyDescent="0.2">
      <c r="A178" s="24" t="s">
        <v>60</v>
      </c>
      <c r="B178" s="25" t="s">
        <v>44</v>
      </c>
      <c r="C178" s="24">
        <v>29582.757000000001</v>
      </c>
      <c r="D178" s="26"/>
      <c r="E178" s="1">
        <f t="shared" si="12"/>
        <v>365.9976301241532</v>
      </c>
      <c r="F178" s="1">
        <f t="shared" si="13"/>
        <v>366</v>
      </c>
      <c r="G178" s="1">
        <f t="shared" si="14"/>
        <v>-1.6265799997199792E-2</v>
      </c>
      <c r="I178" s="1">
        <f>G178</f>
        <v>-1.6265799997199792E-2</v>
      </c>
      <c r="O178" s="1">
        <f t="shared" ca="1" si="15"/>
        <v>-1.709940072815299E-2</v>
      </c>
      <c r="Q178" s="57">
        <f t="shared" si="16"/>
        <v>14564.257000000001</v>
      </c>
    </row>
    <row r="179" spans="1:17" x14ac:dyDescent="0.2">
      <c r="A179" s="24" t="s">
        <v>60</v>
      </c>
      <c r="B179" s="25" t="s">
        <v>44</v>
      </c>
      <c r="C179" s="24">
        <v>29596.49</v>
      </c>
      <c r="D179" s="26"/>
      <c r="E179" s="1">
        <f t="shared" si="12"/>
        <v>367.99848498585976</v>
      </c>
      <c r="F179" s="1">
        <f t="shared" si="13"/>
        <v>368</v>
      </c>
      <c r="G179" s="1">
        <f t="shared" si="14"/>
        <v>-1.0398399997939123E-2</v>
      </c>
      <c r="I179" s="1">
        <f>G179</f>
        <v>-1.0398399997939123E-2</v>
      </c>
      <c r="O179" s="1">
        <f t="shared" ca="1" si="15"/>
        <v>-1.7122778247091366E-2</v>
      </c>
      <c r="Q179" s="57">
        <f t="shared" si="16"/>
        <v>14577.990000000002</v>
      </c>
    </row>
    <row r="180" spans="1:17" x14ac:dyDescent="0.2">
      <c r="A180" s="24" t="s">
        <v>60</v>
      </c>
      <c r="B180" s="25" t="s">
        <v>44</v>
      </c>
      <c r="C180" s="24">
        <v>29953.4</v>
      </c>
      <c r="D180" s="26"/>
      <c r="E180" s="1">
        <f t="shared" si="12"/>
        <v>419.99914825620652</v>
      </c>
      <c r="F180" s="1">
        <f t="shared" si="13"/>
        <v>420</v>
      </c>
      <c r="G180" s="1">
        <f t="shared" si="14"/>
        <v>-5.845999996381579E-3</v>
      </c>
      <c r="I180" s="1">
        <f>G180</f>
        <v>-5.845999996381579E-3</v>
      </c>
      <c r="O180" s="1">
        <f t="shared" ca="1" si="15"/>
        <v>-1.7730593739489108E-2</v>
      </c>
      <c r="Q180" s="57">
        <f t="shared" si="16"/>
        <v>14934.900000000001</v>
      </c>
    </row>
    <row r="181" spans="1:17" x14ac:dyDescent="0.2">
      <c r="A181" s="24" t="s">
        <v>43</v>
      </c>
      <c r="B181" s="25" t="s">
        <v>44</v>
      </c>
      <c r="C181" s="24">
        <v>29960.261999999999</v>
      </c>
      <c r="D181" s="26"/>
      <c r="E181" s="1">
        <f t="shared" si="12"/>
        <v>420.99892005122763</v>
      </c>
      <c r="F181" s="1">
        <f t="shared" si="13"/>
        <v>421</v>
      </c>
      <c r="G181" s="1">
        <f t="shared" ref="G181:G212" si="17">+C181-(C$7+F181*C$8)</f>
        <v>-7.4123000013059936E-3</v>
      </c>
      <c r="I181" s="1">
        <f>G181</f>
        <v>-7.4123000013059936E-3</v>
      </c>
      <c r="O181" s="1">
        <f t="shared" ca="1" si="15"/>
        <v>-1.7742282498958296E-2</v>
      </c>
      <c r="Q181" s="57">
        <f t="shared" si="16"/>
        <v>14941.761999999999</v>
      </c>
    </row>
    <row r="182" spans="1:17" x14ac:dyDescent="0.2">
      <c r="A182" s="24" t="s">
        <v>60</v>
      </c>
      <c r="B182" s="25" t="s">
        <v>44</v>
      </c>
      <c r="C182" s="24">
        <v>30008.308000000001</v>
      </c>
      <c r="D182" s="26"/>
      <c r="E182" s="1">
        <f t="shared" si="12"/>
        <v>427.99907097859642</v>
      </c>
      <c r="F182" s="1">
        <f t="shared" si="13"/>
        <v>428</v>
      </c>
      <c r="G182" s="1">
        <f t="shared" si="17"/>
        <v>-6.3763999969523866E-3</v>
      </c>
      <c r="I182" s="1">
        <f>G182</f>
        <v>-6.3763999969523866E-3</v>
      </c>
      <c r="O182" s="1">
        <f t="shared" ca="1" si="15"/>
        <v>-1.7824103815242607E-2</v>
      </c>
      <c r="Q182" s="57">
        <f t="shared" si="16"/>
        <v>14989.808000000001</v>
      </c>
    </row>
    <row r="183" spans="1:17" x14ac:dyDescent="0.2">
      <c r="A183" s="24" t="s">
        <v>60</v>
      </c>
      <c r="B183" s="25" t="s">
        <v>44</v>
      </c>
      <c r="C183" s="24">
        <v>30028.892</v>
      </c>
      <c r="D183" s="26"/>
      <c r="E183" s="1">
        <f t="shared" si="12"/>
        <v>430.99809496995772</v>
      </c>
      <c r="F183" s="1">
        <f t="shared" si="13"/>
        <v>431</v>
      </c>
      <c r="G183" s="1">
        <f t="shared" si="17"/>
        <v>-1.3075299997581169E-2</v>
      </c>
      <c r="I183" s="1">
        <f>G183</f>
        <v>-1.3075299997581169E-2</v>
      </c>
      <c r="O183" s="1">
        <f t="shared" ca="1" si="15"/>
        <v>-1.7859170093650168E-2</v>
      </c>
      <c r="Q183" s="57">
        <f t="shared" si="16"/>
        <v>15010.392</v>
      </c>
    </row>
    <row r="184" spans="1:17" x14ac:dyDescent="0.2">
      <c r="A184" s="24" t="s">
        <v>60</v>
      </c>
      <c r="B184" s="25" t="s">
        <v>44</v>
      </c>
      <c r="C184" s="24">
        <v>30035.767</v>
      </c>
      <c r="D184" s="26"/>
      <c r="E184" s="1">
        <f t="shared" si="12"/>
        <v>431.99976082404874</v>
      </c>
      <c r="F184" s="1">
        <f t="shared" si="13"/>
        <v>432</v>
      </c>
      <c r="G184" s="1">
        <f t="shared" si="17"/>
        <v>-1.6415999998571351E-3</v>
      </c>
      <c r="I184" s="1">
        <f>G184</f>
        <v>-1.6415999998571351E-3</v>
      </c>
      <c r="O184" s="1">
        <f t="shared" ca="1" si="15"/>
        <v>-1.7870858853119356E-2</v>
      </c>
      <c r="Q184" s="57">
        <f t="shared" si="16"/>
        <v>15017.267</v>
      </c>
    </row>
    <row r="185" spans="1:17" x14ac:dyDescent="0.2">
      <c r="A185" s="24" t="s">
        <v>60</v>
      </c>
      <c r="B185" s="25" t="s">
        <v>44</v>
      </c>
      <c r="C185" s="24">
        <v>30042.625</v>
      </c>
      <c r="D185" s="26"/>
      <c r="E185" s="1">
        <f t="shared" si="12"/>
        <v>432.99894983166428</v>
      </c>
      <c r="F185" s="1">
        <f t="shared" si="13"/>
        <v>433</v>
      </c>
      <c r="G185" s="1">
        <f t="shared" si="17"/>
        <v>-7.2078999983204994E-3</v>
      </c>
      <c r="I185" s="1">
        <f>G185</f>
        <v>-7.2078999983204994E-3</v>
      </c>
      <c r="O185" s="1">
        <f t="shared" ca="1" si="15"/>
        <v>-1.7882547612588541E-2</v>
      </c>
      <c r="Q185" s="57">
        <f t="shared" si="16"/>
        <v>15024.125</v>
      </c>
    </row>
    <row r="186" spans="1:17" x14ac:dyDescent="0.2">
      <c r="A186" s="24" t="s">
        <v>43</v>
      </c>
      <c r="B186" s="25" t="s">
        <v>44</v>
      </c>
      <c r="C186" s="24">
        <v>30317.155999999999</v>
      </c>
      <c r="D186" s="26"/>
      <c r="E186" s="1">
        <f t="shared" si="12"/>
        <v>472.99725217195038</v>
      </c>
      <c r="F186" s="1">
        <f t="shared" si="13"/>
        <v>473</v>
      </c>
      <c r="G186" s="1">
        <f t="shared" si="17"/>
        <v>-1.88598999993701E-2</v>
      </c>
      <c r="I186" s="1">
        <f>G186</f>
        <v>-1.88598999993701E-2</v>
      </c>
      <c r="O186" s="1">
        <f t="shared" ca="1" si="15"/>
        <v>-1.8350097991356035E-2</v>
      </c>
      <c r="Q186" s="57">
        <f t="shared" si="16"/>
        <v>15298.655999999999</v>
      </c>
    </row>
    <row r="187" spans="1:17" x14ac:dyDescent="0.2">
      <c r="A187" s="24" t="s">
        <v>43</v>
      </c>
      <c r="B187" s="25" t="s">
        <v>44</v>
      </c>
      <c r="C187" s="24">
        <v>30660.351999999999</v>
      </c>
      <c r="D187" s="26"/>
      <c r="E187" s="1">
        <f t="shared" si="12"/>
        <v>522.99982882076927</v>
      </c>
      <c r="F187" s="1">
        <f t="shared" si="13"/>
        <v>523</v>
      </c>
      <c r="G187" s="1">
        <f t="shared" si="17"/>
        <v>-1.1749000004783738E-3</v>
      </c>
      <c r="I187" s="1">
        <f>G187</f>
        <v>-1.1749000004783738E-3</v>
      </c>
      <c r="O187" s="1">
        <f t="shared" ca="1" si="15"/>
        <v>-1.8934535964815404E-2</v>
      </c>
      <c r="Q187" s="57">
        <f t="shared" si="16"/>
        <v>15641.851999999999</v>
      </c>
    </row>
    <row r="188" spans="1:17" x14ac:dyDescent="0.2">
      <c r="A188" s="24" t="s">
        <v>43</v>
      </c>
      <c r="B188" s="25" t="s">
        <v>44</v>
      </c>
      <c r="C188" s="24">
        <v>31030.897000000001</v>
      </c>
      <c r="D188" s="26"/>
      <c r="E188" s="1">
        <f t="shared" si="12"/>
        <v>576.98706866137536</v>
      </c>
      <c r="F188" s="1">
        <f t="shared" si="13"/>
        <v>577</v>
      </c>
      <c r="G188" s="1">
        <f t="shared" si="17"/>
        <v>-8.8755099997797515E-2</v>
      </c>
      <c r="I188" s="1">
        <f>G188</f>
        <v>-8.8755099997797515E-2</v>
      </c>
      <c r="O188" s="1">
        <f t="shared" ca="1" si="15"/>
        <v>-1.9565728976151518E-2</v>
      </c>
      <c r="Q188" s="57">
        <f t="shared" si="16"/>
        <v>16012.397000000001</v>
      </c>
    </row>
    <row r="189" spans="1:17" x14ac:dyDescent="0.2">
      <c r="A189" s="24" t="s">
        <v>43</v>
      </c>
      <c r="B189" s="25" t="s">
        <v>44</v>
      </c>
      <c r="C189" s="24">
        <v>31435.927</v>
      </c>
      <c r="D189" s="26"/>
      <c r="E189" s="1">
        <f t="shared" si="12"/>
        <v>635.99866442610187</v>
      </c>
      <c r="F189" s="1">
        <f t="shared" si="13"/>
        <v>636</v>
      </c>
      <c r="G189" s="1">
        <f t="shared" si="17"/>
        <v>-9.166799998638453E-3</v>
      </c>
      <c r="I189" s="1">
        <f>G189</f>
        <v>-9.166799998638453E-3</v>
      </c>
      <c r="O189" s="1">
        <f t="shared" ca="1" si="15"/>
        <v>-2.0255365784833574E-2</v>
      </c>
      <c r="Q189" s="57">
        <f t="shared" si="16"/>
        <v>16417.427</v>
      </c>
    </row>
    <row r="190" spans="1:17" x14ac:dyDescent="0.2">
      <c r="A190" s="24" t="s">
        <v>43</v>
      </c>
      <c r="B190" s="25" t="s">
        <v>44</v>
      </c>
      <c r="C190" s="24">
        <v>31724.198</v>
      </c>
      <c r="D190" s="26"/>
      <c r="E190" s="1">
        <f t="shared" si="12"/>
        <v>677.99884150605521</v>
      </c>
      <c r="F190" s="1">
        <f t="shared" si="13"/>
        <v>678</v>
      </c>
      <c r="G190" s="1">
        <f t="shared" si="17"/>
        <v>-7.9513999990012962E-3</v>
      </c>
      <c r="I190" s="1">
        <f>G190</f>
        <v>-7.9513999990012962E-3</v>
      </c>
      <c r="O190" s="1">
        <f t="shared" ca="1" si="15"/>
        <v>-2.0746293682539441E-2</v>
      </c>
      <c r="Q190" s="57">
        <f t="shared" si="16"/>
        <v>16705.698</v>
      </c>
    </row>
    <row r="191" spans="1:17" x14ac:dyDescent="0.2">
      <c r="A191" s="24" t="s">
        <v>61</v>
      </c>
      <c r="B191" s="25" t="s">
        <v>44</v>
      </c>
      <c r="C191" s="24">
        <v>32623.329000000002</v>
      </c>
      <c r="D191" s="26"/>
      <c r="E191" s="1">
        <f t="shared" si="12"/>
        <v>808.9993972958348</v>
      </c>
      <c r="F191" s="1">
        <f t="shared" si="13"/>
        <v>809</v>
      </c>
      <c r="G191" s="1">
        <f t="shared" si="17"/>
        <v>-4.1366999976162333E-3</v>
      </c>
      <c r="I191" s="1">
        <f>G191</f>
        <v>-4.1366999976162333E-3</v>
      </c>
      <c r="O191" s="1">
        <f t="shared" ca="1" si="15"/>
        <v>-2.2277521173002982E-2</v>
      </c>
      <c r="Q191" s="57">
        <f t="shared" si="16"/>
        <v>17604.829000000002</v>
      </c>
    </row>
    <row r="192" spans="1:17" x14ac:dyDescent="0.2">
      <c r="A192" s="24" t="s">
        <v>62</v>
      </c>
      <c r="B192" s="25" t="s">
        <v>50</v>
      </c>
      <c r="C192" s="24">
        <v>33505.620000000003</v>
      </c>
      <c r="D192" s="26"/>
      <c r="E192" s="1">
        <f t="shared" si="12"/>
        <v>937.54641810628448</v>
      </c>
      <c r="F192" s="1">
        <f t="shared" si="13"/>
        <v>937.5</v>
      </c>
      <c r="G192" s="1">
        <f t="shared" si="17"/>
        <v>0.31859375000203727</v>
      </c>
      <c r="I192" s="1">
        <f>G192</f>
        <v>0.31859375000203727</v>
      </c>
      <c r="O192" s="1">
        <f t="shared" ca="1" si="15"/>
        <v>-2.3779526764793557E-2</v>
      </c>
      <c r="Q192" s="57">
        <f t="shared" si="16"/>
        <v>18487.120000000003</v>
      </c>
    </row>
    <row r="193" spans="1:17" x14ac:dyDescent="0.2">
      <c r="A193" s="24" t="s">
        <v>63</v>
      </c>
      <c r="B193" s="25" t="s">
        <v>50</v>
      </c>
      <c r="C193" s="24">
        <v>33505.65</v>
      </c>
      <c r="D193" s="26"/>
      <c r="E193" s="1">
        <f t="shared" si="12"/>
        <v>937.55078901182947</v>
      </c>
      <c r="F193" s="1">
        <f t="shared" si="13"/>
        <v>937.5</v>
      </c>
      <c r="G193" s="1">
        <f t="shared" si="17"/>
        <v>0.34859375000087311</v>
      </c>
      <c r="I193" s="1">
        <f>G193</f>
        <v>0.34859375000087311</v>
      </c>
      <c r="O193" s="1">
        <f t="shared" ca="1" si="15"/>
        <v>-2.3779526764793557E-2</v>
      </c>
      <c r="Q193" s="57">
        <f t="shared" si="16"/>
        <v>18487.150000000001</v>
      </c>
    </row>
    <row r="194" spans="1:17" x14ac:dyDescent="0.2">
      <c r="A194" s="24" t="s">
        <v>64</v>
      </c>
      <c r="B194" s="25" t="s">
        <v>44</v>
      </c>
      <c r="C194" s="24">
        <v>33515.599000000002</v>
      </c>
      <c r="D194" s="26"/>
      <c r="E194" s="1">
        <f t="shared" si="12"/>
        <v>939.0003269874444</v>
      </c>
      <c r="F194" s="1">
        <f t="shared" si="13"/>
        <v>939</v>
      </c>
      <c r="G194" s="1">
        <f t="shared" si="17"/>
        <v>2.2443000052589923E-3</v>
      </c>
      <c r="I194" s="1">
        <f>G194</f>
        <v>2.2443000052589923E-3</v>
      </c>
      <c r="O194" s="1">
        <f t="shared" ca="1" si="15"/>
        <v>-2.3797059903997338E-2</v>
      </c>
      <c r="Q194" s="57">
        <f t="shared" si="16"/>
        <v>18497.099000000002</v>
      </c>
    </row>
    <row r="195" spans="1:17" x14ac:dyDescent="0.2">
      <c r="A195" s="24" t="s">
        <v>65</v>
      </c>
      <c r="B195" s="25" t="s">
        <v>44</v>
      </c>
      <c r="C195" s="24">
        <v>34222.546000000002</v>
      </c>
      <c r="D195" s="26"/>
      <c r="E195" s="1">
        <f t="shared" si="12"/>
        <v>1042.0002790677499</v>
      </c>
      <c r="F195" s="1">
        <f t="shared" si="13"/>
        <v>1042</v>
      </c>
      <c r="G195" s="1">
        <f t="shared" si="17"/>
        <v>1.9154000037815422E-3</v>
      </c>
      <c r="I195" s="1">
        <f>G195</f>
        <v>1.9154000037815422E-3</v>
      </c>
      <c r="O195" s="1">
        <f t="shared" ca="1" si="15"/>
        <v>-2.5001002129323636E-2</v>
      </c>
      <c r="Q195" s="57">
        <f t="shared" si="16"/>
        <v>19204.046000000002</v>
      </c>
    </row>
    <row r="196" spans="1:17" x14ac:dyDescent="0.2">
      <c r="A196" s="24" t="s">
        <v>66</v>
      </c>
      <c r="B196" s="25" t="s">
        <v>44</v>
      </c>
      <c r="C196" s="24">
        <v>34442.167000000001</v>
      </c>
      <c r="D196" s="26"/>
      <c r="E196" s="1">
        <f t="shared" si="12"/>
        <v>1073.9983672919432</v>
      </c>
      <c r="F196" s="1">
        <f t="shared" si="13"/>
        <v>1074</v>
      </c>
      <c r="G196" s="1">
        <f t="shared" si="17"/>
        <v>-1.1206199997104704E-2</v>
      </c>
      <c r="I196" s="1">
        <f>G196</f>
        <v>-1.1206199997104704E-2</v>
      </c>
      <c r="O196" s="1">
        <f t="shared" ca="1" si="15"/>
        <v>-2.5375042432337631E-2</v>
      </c>
      <c r="Q196" s="57">
        <f t="shared" si="16"/>
        <v>19423.667000000001</v>
      </c>
    </row>
    <row r="197" spans="1:17" x14ac:dyDescent="0.2">
      <c r="A197" s="24" t="s">
        <v>43</v>
      </c>
      <c r="B197" s="25" t="s">
        <v>44</v>
      </c>
      <c r="C197" s="24">
        <v>34449.040000000001</v>
      </c>
      <c r="D197" s="26"/>
      <c r="E197" s="1">
        <f t="shared" si="12"/>
        <v>1074.9997417523311</v>
      </c>
      <c r="F197" s="1">
        <f t="shared" si="13"/>
        <v>1075</v>
      </c>
      <c r="G197" s="1">
        <f t="shared" si="17"/>
        <v>-1.7724999997881241E-3</v>
      </c>
      <c r="I197" s="1">
        <f>G197</f>
        <v>-1.7724999997881241E-3</v>
      </c>
      <c r="O197" s="1">
        <f t="shared" ca="1" si="15"/>
        <v>-2.5386731191806816E-2</v>
      </c>
      <c r="Q197" s="57">
        <f t="shared" si="16"/>
        <v>19430.54</v>
      </c>
    </row>
    <row r="198" spans="1:17" x14ac:dyDescent="0.2">
      <c r="A198" s="24" t="s">
        <v>67</v>
      </c>
      <c r="B198" s="25" t="s">
        <v>44</v>
      </c>
      <c r="C198" s="24">
        <v>35396.222999999998</v>
      </c>
      <c r="D198" s="26"/>
      <c r="E198" s="1">
        <f t="shared" si="12"/>
        <v>1213.0013226505876</v>
      </c>
      <c r="F198" s="1">
        <f t="shared" si="13"/>
        <v>1213</v>
      </c>
      <c r="G198" s="1">
        <f t="shared" si="17"/>
        <v>9.078100003534928E-3</v>
      </c>
      <c r="I198" s="1">
        <f>G198</f>
        <v>9.078100003534928E-3</v>
      </c>
      <c r="O198" s="1">
        <f t="shared" ca="1" si="15"/>
        <v>-2.6999779998554671E-2</v>
      </c>
      <c r="Q198" s="57">
        <f t="shared" si="16"/>
        <v>20377.722999999998</v>
      </c>
    </row>
    <row r="199" spans="1:17" x14ac:dyDescent="0.2">
      <c r="A199" s="24" t="s">
        <v>68</v>
      </c>
      <c r="B199" s="25" t="s">
        <v>44</v>
      </c>
      <c r="C199" s="24">
        <v>35876.635999999999</v>
      </c>
      <c r="D199" s="26"/>
      <c r="E199" s="1">
        <f t="shared" si="12"/>
        <v>1282.9959841722518</v>
      </c>
      <c r="F199" s="1">
        <f t="shared" si="13"/>
        <v>1283</v>
      </c>
      <c r="G199" s="1">
        <f t="shared" si="17"/>
        <v>-2.7562899995245971E-2</v>
      </c>
      <c r="I199" s="1">
        <f>G199</f>
        <v>-2.7562899995245971E-2</v>
      </c>
      <c r="O199" s="1">
        <f t="shared" ca="1" si="15"/>
        <v>-2.7817993161397783E-2</v>
      </c>
      <c r="Q199" s="57">
        <f t="shared" si="16"/>
        <v>20858.135999999999</v>
      </c>
    </row>
    <row r="200" spans="1:17" x14ac:dyDescent="0.2">
      <c r="A200" s="24" t="s">
        <v>43</v>
      </c>
      <c r="B200" s="25" t="s">
        <v>44</v>
      </c>
      <c r="C200" s="24">
        <v>36192.383999999998</v>
      </c>
      <c r="D200" s="26"/>
      <c r="E200" s="1">
        <f t="shared" si="12"/>
        <v>1328.9994736409847</v>
      </c>
      <c r="F200" s="1">
        <f t="shared" si="13"/>
        <v>1329</v>
      </c>
      <c r="G200" s="1">
        <f t="shared" si="17"/>
        <v>-3.6126999984844588E-3</v>
      </c>
      <c r="I200" s="1">
        <f>G200</f>
        <v>-3.6126999984844588E-3</v>
      </c>
      <c r="O200" s="1">
        <f t="shared" ca="1" si="15"/>
        <v>-2.8355676096980403E-2</v>
      </c>
      <c r="Q200" s="57">
        <f t="shared" si="16"/>
        <v>21173.883999999998</v>
      </c>
    </row>
    <row r="201" spans="1:17" x14ac:dyDescent="0.2">
      <c r="A201" s="24" t="s">
        <v>69</v>
      </c>
      <c r="B201" s="25" t="s">
        <v>50</v>
      </c>
      <c r="C201" s="24">
        <v>36401.5</v>
      </c>
      <c r="D201" s="26"/>
      <c r="E201" s="1">
        <f t="shared" si="12"/>
        <v>1359.4670164401271</v>
      </c>
      <c r="F201" s="1">
        <f t="shared" si="13"/>
        <v>1359.5</v>
      </c>
      <c r="G201" s="1">
        <f t="shared" si="17"/>
        <v>-0.22638485000061337</v>
      </c>
      <c r="I201" s="1">
        <f>G201</f>
        <v>-0.22638485000061337</v>
      </c>
      <c r="O201" s="1">
        <f t="shared" ca="1" si="15"/>
        <v>-2.8712183260790614E-2</v>
      </c>
      <c r="Q201" s="57">
        <f t="shared" si="16"/>
        <v>21383</v>
      </c>
    </row>
    <row r="202" spans="1:17" x14ac:dyDescent="0.2">
      <c r="A202" s="24" t="s">
        <v>70</v>
      </c>
      <c r="B202" s="25" t="s">
        <v>44</v>
      </c>
      <c r="C202" s="24">
        <v>36453.192000000003</v>
      </c>
      <c r="D202" s="26"/>
      <c r="E202" s="1">
        <f t="shared" si="12"/>
        <v>1366.99837808808</v>
      </c>
      <c r="F202" s="1">
        <f t="shared" si="13"/>
        <v>1367</v>
      </c>
      <c r="G202" s="1">
        <f t="shared" si="17"/>
        <v>-1.1132099993119482E-2</v>
      </c>
      <c r="I202" s="1">
        <f>G202</f>
        <v>-1.1132099993119482E-2</v>
      </c>
      <c r="O202" s="1">
        <f t="shared" ca="1" si="15"/>
        <v>-2.8799848956809523E-2</v>
      </c>
      <c r="Q202" s="57">
        <f t="shared" si="16"/>
        <v>21434.692000000003</v>
      </c>
    </row>
    <row r="203" spans="1:17" x14ac:dyDescent="0.2">
      <c r="A203" s="24" t="s">
        <v>71</v>
      </c>
      <c r="B203" s="25" t="s">
        <v>44</v>
      </c>
      <c r="C203" s="24">
        <v>36489.49</v>
      </c>
      <c r="D203" s="26"/>
      <c r="E203" s="1">
        <f t="shared" si="12"/>
        <v>1372.286882403977</v>
      </c>
      <c r="F203" s="1">
        <f t="shared" si="13"/>
        <v>1372.5</v>
      </c>
      <c r="G203" s="1">
        <f t="shared" si="17"/>
        <v>-1.4627467500031344</v>
      </c>
      <c r="I203" s="1">
        <f>G203</f>
        <v>-1.4627467500031344</v>
      </c>
      <c r="O203" s="1">
        <f t="shared" ca="1" si="15"/>
        <v>-2.886413713389005E-2</v>
      </c>
      <c r="Q203" s="57">
        <f t="shared" si="16"/>
        <v>21470.989999999998</v>
      </c>
    </row>
    <row r="204" spans="1:17" x14ac:dyDescent="0.2">
      <c r="A204" s="24" t="s">
        <v>69</v>
      </c>
      <c r="B204" s="25" t="s">
        <v>44</v>
      </c>
      <c r="C204" s="24">
        <v>36548.199999999997</v>
      </c>
      <c r="D204" s="26"/>
      <c r="E204" s="1">
        <f t="shared" si="12"/>
        <v>1380.8407445557857</v>
      </c>
      <c r="F204" s="1">
        <f t="shared" si="13"/>
        <v>1381</v>
      </c>
      <c r="G204" s="1">
        <f t="shared" si="17"/>
        <v>-1.0930603000015253</v>
      </c>
      <c r="I204" s="1">
        <f>G204</f>
        <v>-1.0930603000015253</v>
      </c>
      <c r="O204" s="1">
        <f t="shared" ca="1" si="15"/>
        <v>-2.8963491589378144E-2</v>
      </c>
      <c r="Q204" s="57">
        <f t="shared" si="16"/>
        <v>21529.699999999997</v>
      </c>
    </row>
    <row r="205" spans="1:17" x14ac:dyDescent="0.2">
      <c r="A205" s="24" t="s">
        <v>71</v>
      </c>
      <c r="B205" s="25" t="s">
        <v>44</v>
      </c>
      <c r="C205" s="24">
        <v>36638.538999999997</v>
      </c>
      <c r="D205" s="26"/>
      <c r="E205" s="1">
        <f t="shared" si="12"/>
        <v>1394.0028524238191</v>
      </c>
      <c r="F205" s="1">
        <f t="shared" si="13"/>
        <v>1394</v>
      </c>
      <c r="G205" s="1">
        <f t="shared" si="17"/>
        <v>1.9577799997932743E-2</v>
      </c>
      <c r="I205" s="1">
        <f>G205</f>
        <v>1.9577799997932743E-2</v>
      </c>
      <c r="O205" s="1">
        <f t="shared" ca="1" si="15"/>
        <v>-2.9115445462477581E-2</v>
      </c>
      <c r="Q205" s="57">
        <f t="shared" si="16"/>
        <v>21620.038999999997</v>
      </c>
    </row>
    <row r="206" spans="1:17" x14ac:dyDescent="0.2">
      <c r="A206" s="24" t="s">
        <v>69</v>
      </c>
      <c r="B206" s="25" t="s">
        <v>44</v>
      </c>
      <c r="C206" s="24">
        <v>36901.24</v>
      </c>
      <c r="D206" s="26"/>
      <c r="E206" s="1">
        <f t="shared" si="12"/>
        <v>1432.2775610108115</v>
      </c>
      <c r="F206" s="1">
        <f t="shared" si="13"/>
        <v>1432.5</v>
      </c>
      <c r="G206" s="1">
        <f t="shared" si="17"/>
        <v>-1.5267247500014491</v>
      </c>
      <c r="I206" s="1">
        <f>G206</f>
        <v>-1.5267247500014491</v>
      </c>
      <c r="O206" s="1">
        <f t="shared" ca="1" si="15"/>
        <v>-2.9565462702041294E-2</v>
      </c>
      <c r="Q206" s="57">
        <f t="shared" si="16"/>
        <v>21882.739999999998</v>
      </c>
    </row>
    <row r="207" spans="1:17" x14ac:dyDescent="0.2">
      <c r="A207" s="24" t="s">
        <v>69</v>
      </c>
      <c r="B207" s="25" t="s">
        <v>44</v>
      </c>
      <c r="C207" s="24">
        <v>37518.47</v>
      </c>
      <c r="D207" s="26"/>
      <c r="E207" s="1">
        <f t="shared" si="12"/>
        <v>1522.2060286647195</v>
      </c>
      <c r="F207" s="1">
        <f t="shared" si="13"/>
        <v>1522</v>
      </c>
      <c r="G207" s="1">
        <f t="shared" si="17"/>
        <v>1.4140914000017801</v>
      </c>
      <c r="I207" s="1">
        <f>G207</f>
        <v>1.4140914000017801</v>
      </c>
      <c r="O207" s="1">
        <f t="shared" ca="1" si="15"/>
        <v>-3.061160667453356E-2</v>
      </c>
      <c r="Q207" s="57">
        <f t="shared" si="16"/>
        <v>22499.97</v>
      </c>
    </row>
    <row r="208" spans="1:17" x14ac:dyDescent="0.2">
      <c r="A208" s="24" t="s">
        <v>69</v>
      </c>
      <c r="B208" s="25" t="s">
        <v>50</v>
      </c>
      <c r="C208" s="24">
        <v>37959.269999999997</v>
      </c>
      <c r="D208" s="26"/>
      <c r="E208" s="1">
        <f t="shared" si="12"/>
        <v>1586.4292008077489</v>
      </c>
      <c r="F208" s="1">
        <f t="shared" si="13"/>
        <v>1586.5</v>
      </c>
      <c r="G208" s="1">
        <f t="shared" si="17"/>
        <v>-0.48593495000386611</v>
      </c>
      <c r="I208" s="1">
        <f>G208</f>
        <v>-0.48593495000386611</v>
      </c>
      <c r="O208" s="1">
        <f t="shared" ca="1" si="15"/>
        <v>-3.1365531660296146E-2</v>
      </c>
      <c r="Q208" s="57">
        <f t="shared" si="16"/>
        <v>22940.769999999997</v>
      </c>
    </row>
    <row r="209" spans="1:33" x14ac:dyDescent="0.2">
      <c r="A209" s="24" t="s">
        <v>43</v>
      </c>
      <c r="B209" s="25" t="s">
        <v>50</v>
      </c>
      <c r="C209" s="24">
        <v>38088.680999999997</v>
      </c>
      <c r="D209" s="26"/>
      <c r="E209" s="1">
        <f t="shared" si="12"/>
        <v>1605.2839760577529</v>
      </c>
      <c r="F209" s="1">
        <f t="shared" si="13"/>
        <v>1605.5</v>
      </c>
      <c r="G209" s="1">
        <f t="shared" si="17"/>
        <v>-1.4826946500033955</v>
      </c>
      <c r="I209" s="1">
        <f>G209</f>
        <v>-1.4826946500033955</v>
      </c>
      <c r="O209" s="1">
        <f t="shared" ca="1" si="15"/>
        <v>-3.1587618090210705E-2</v>
      </c>
      <c r="Q209" s="57">
        <f t="shared" si="16"/>
        <v>23070.180999999997</v>
      </c>
    </row>
    <row r="210" spans="1:33" ht="12.75" customHeight="1" x14ac:dyDescent="0.2">
      <c r="A210" s="28" t="s">
        <v>72</v>
      </c>
      <c r="B210" s="29"/>
      <c r="C210" s="26">
        <v>38292.620000000003</v>
      </c>
      <c r="D210" s="26"/>
      <c r="E210" s="1">
        <f t="shared" si="12"/>
        <v>1634.9972462566589</v>
      </c>
      <c r="F210" s="1">
        <f t="shared" si="13"/>
        <v>1635</v>
      </c>
      <c r="G210" s="1">
        <f t="shared" si="17"/>
        <v>-1.8900499992014375E-2</v>
      </c>
      <c r="I210" s="1">
        <f>G210</f>
        <v>-1.8900499992014375E-2</v>
      </c>
      <c r="O210" s="1">
        <f t="shared" ca="1" si="15"/>
        <v>-3.1932436494551728E-2</v>
      </c>
      <c r="Q210" s="57">
        <f t="shared" si="16"/>
        <v>23274.120000000003</v>
      </c>
    </row>
    <row r="211" spans="1:33" x14ac:dyDescent="0.2">
      <c r="A211" s="24" t="s">
        <v>43</v>
      </c>
      <c r="B211" s="25" t="s">
        <v>44</v>
      </c>
      <c r="C211" s="24">
        <v>38381.862000000001</v>
      </c>
      <c r="D211" s="26"/>
      <c r="E211" s="1">
        <f t="shared" si="12"/>
        <v>1647.999524678592</v>
      </c>
      <c r="F211" s="1">
        <f t="shared" si="13"/>
        <v>1648</v>
      </c>
      <c r="G211" s="1">
        <f t="shared" si="17"/>
        <v>-3.262399994127918E-3</v>
      </c>
      <c r="I211" s="1">
        <f>G211</f>
        <v>-3.262399994127918E-3</v>
      </c>
      <c r="O211" s="1">
        <f t="shared" ca="1" si="15"/>
        <v>-3.2084390367651164E-2</v>
      </c>
      <c r="Q211" s="57">
        <f t="shared" si="16"/>
        <v>23363.362000000001</v>
      </c>
    </row>
    <row r="212" spans="1:33" x14ac:dyDescent="0.2">
      <c r="A212" s="24" t="s">
        <v>43</v>
      </c>
      <c r="B212" s="25" t="s">
        <v>44</v>
      </c>
      <c r="C212" s="24">
        <v>38670.129000000001</v>
      </c>
      <c r="D212" s="26"/>
      <c r="E212" s="1">
        <f t="shared" si="12"/>
        <v>1689.9991189711393</v>
      </c>
      <c r="F212" s="1">
        <f t="shared" si="13"/>
        <v>1690</v>
      </c>
      <c r="G212" s="1">
        <f t="shared" si="17"/>
        <v>-6.0469999953056686E-3</v>
      </c>
      <c r="I212" s="1">
        <f>G212</f>
        <v>-6.0469999953056686E-3</v>
      </c>
      <c r="O212" s="1">
        <f t="shared" ca="1" si="15"/>
        <v>-3.2575318265357034E-2</v>
      </c>
      <c r="Q212" s="57">
        <f t="shared" si="16"/>
        <v>23651.629000000001</v>
      </c>
    </row>
    <row r="213" spans="1:33" x14ac:dyDescent="0.2">
      <c r="A213" s="24" t="s">
        <v>69</v>
      </c>
      <c r="B213" s="25" t="s">
        <v>50</v>
      </c>
      <c r="C213" s="24">
        <v>38973.519999999997</v>
      </c>
      <c r="D213" s="26"/>
      <c r="E213" s="1">
        <f t="shared" ref="E213:E244" si="18">+(C213-C$7)/C$8</f>
        <v>1734.2022324458349</v>
      </c>
      <c r="F213" s="1">
        <f t="shared" ref="F213:F245" si="19">ROUND(2*E213,0)/2</f>
        <v>1734</v>
      </c>
      <c r="G213" s="1">
        <f t="shared" ref="G213:G220" si="20">+C213-(C$7+F213*C$8)</f>
        <v>1.3880357999951229</v>
      </c>
      <c r="I213" s="1">
        <f>G213</f>
        <v>1.3880357999951229</v>
      </c>
      <c r="O213" s="1">
        <f t="shared" ref="O213:O244" ca="1" si="21">+C$11+C$12*$F213</f>
        <v>-3.3089623682001273E-2</v>
      </c>
      <c r="Q213" s="57">
        <f t="shared" ref="Q213:Q244" si="22">+C213-15018.5</f>
        <v>23955.019999999997</v>
      </c>
    </row>
    <row r="214" spans="1:33" x14ac:dyDescent="0.2">
      <c r="A214" s="24" t="s">
        <v>73</v>
      </c>
      <c r="B214" s="25" t="s">
        <v>44</v>
      </c>
      <c r="C214" s="24">
        <v>39061.364999999998</v>
      </c>
      <c r="D214" s="26"/>
      <c r="E214" s="1">
        <f t="shared" si="18"/>
        <v>1747.0009723662172</v>
      </c>
      <c r="F214" s="1">
        <f t="shared" si="19"/>
        <v>1747</v>
      </c>
      <c r="G214" s="1">
        <f t="shared" si="20"/>
        <v>6.6738999958033673E-3</v>
      </c>
      <c r="I214" s="1">
        <f>G214</f>
        <v>6.6738999958033673E-3</v>
      </c>
      <c r="O214" s="1">
        <f t="shared" ca="1" si="21"/>
        <v>-3.324157755510071E-2</v>
      </c>
      <c r="Q214" s="57">
        <f t="shared" si="22"/>
        <v>24042.864999999998</v>
      </c>
    </row>
    <row r="215" spans="1:33" x14ac:dyDescent="0.2">
      <c r="A215" s="24" t="s">
        <v>74</v>
      </c>
      <c r="B215" s="25" t="s">
        <v>44</v>
      </c>
      <c r="C215" s="24">
        <v>39061.372000000003</v>
      </c>
      <c r="D215" s="26"/>
      <c r="E215" s="1">
        <f t="shared" si="18"/>
        <v>1747.0019922441786</v>
      </c>
      <c r="F215" s="1">
        <f t="shared" si="19"/>
        <v>1747</v>
      </c>
      <c r="G215" s="1">
        <f t="shared" si="20"/>
        <v>1.3673900000867434E-2</v>
      </c>
      <c r="I215" s="1">
        <f>G215</f>
        <v>1.3673900000867434E-2</v>
      </c>
      <c r="O215" s="1">
        <f t="shared" ca="1" si="21"/>
        <v>-3.324157755510071E-2</v>
      </c>
      <c r="Q215" s="57">
        <f t="shared" si="22"/>
        <v>24042.872000000003</v>
      </c>
    </row>
    <row r="216" spans="1:33" x14ac:dyDescent="0.2">
      <c r="A216" s="24" t="s">
        <v>69</v>
      </c>
      <c r="B216" s="25" t="s">
        <v>44</v>
      </c>
      <c r="C216" s="24">
        <v>39767.339999999997</v>
      </c>
      <c r="D216" s="26"/>
      <c r="E216" s="1">
        <f t="shared" si="18"/>
        <v>1849.8593071068606</v>
      </c>
      <c r="F216" s="1">
        <f t="shared" si="19"/>
        <v>1850</v>
      </c>
      <c r="G216" s="1">
        <f t="shared" si="20"/>
        <v>-0.96565499999996973</v>
      </c>
      <c r="I216" s="1">
        <f>G216</f>
        <v>-0.96565499999996973</v>
      </c>
      <c r="O216" s="1">
        <f t="shared" ca="1" si="21"/>
        <v>-3.4445519780427009E-2</v>
      </c>
      <c r="Q216" s="57">
        <f t="shared" si="22"/>
        <v>24748.839999999997</v>
      </c>
    </row>
    <row r="217" spans="1:33" x14ac:dyDescent="0.2">
      <c r="A217" s="24" t="s">
        <v>69</v>
      </c>
      <c r="B217" s="25" t="s">
        <v>44</v>
      </c>
      <c r="C217" s="24">
        <v>40502.33</v>
      </c>
      <c r="D217" s="26"/>
      <c r="E217" s="1">
        <f t="shared" si="18"/>
        <v>1956.9450359938978</v>
      </c>
      <c r="F217" s="1">
        <f t="shared" si="19"/>
        <v>1957</v>
      </c>
      <c r="G217" s="1">
        <f t="shared" si="20"/>
        <v>-0.37724909999815281</v>
      </c>
      <c r="I217" s="1">
        <f>G217</f>
        <v>-0.37724909999815281</v>
      </c>
      <c r="O217" s="1">
        <f t="shared" ca="1" si="21"/>
        <v>-3.5696217043630053E-2</v>
      </c>
      <c r="Q217" s="57">
        <f t="shared" si="22"/>
        <v>25483.83</v>
      </c>
    </row>
    <row r="218" spans="1:33" x14ac:dyDescent="0.2">
      <c r="A218" s="24" t="s">
        <v>73</v>
      </c>
      <c r="B218" s="25" t="s">
        <v>44</v>
      </c>
      <c r="C218" s="24">
        <v>41573.332000000002</v>
      </c>
      <c r="D218" s="26"/>
      <c r="E218" s="1">
        <f t="shared" si="18"/>
        <v>2112.9866553485472</v>
      </c>
      <c r="F218" s="1">
        <f t="shared" si="19"/>
        <v>2113</v>
      </c>
      <c r="G218" s="1">
        <f t="shared" si="20"/>
        <v>-9.1591899996274151E-2</v>
      </c>
      <c r="I218" s="1">
        <f>G218</f>
        <v>-9.1591899996274151E-2</v>
      </c>
      <c r="O218" s="1">
        <f t="shared" ca="1" si="21"/>
        <v>-3.7519663520823282E-2</v>
      </c>
      <c r="Q218" s="57">
        <f t="shared" si="22"/>
        <v>26554.832000000002</v>
      </c>
    </row>
    <row r="219" spans="1:33" x14ac:dyDescent="0.2">
      <c r="A219" s="24" t="s">
        <v>75</v>
      </c>
      <c r="B219" s="25" t="s">
        <v>44</v>
      </c>
      <c r="C219" s="24">
        <v>41655.78</v>
      </c>
      <c r="D219" s="26"/>
      <c r="E219" s="1">
        <f t="shared" si="18"/>
        <v>2124.9990693613613</v>
      </c>
      <c r="F219" s="1">
        <f t="shared" si="19"/>
        <v>2125</v>
      </c>
      <c r="G219" s="1">
        <f t="shared" si="20"/>
        <v>-6.3874999977997504E-3</v>
      </c>
      <c r="I219" s="1">
        <f>G219</f>
        <v>-6.3874999977997504E-3</v>
      </c>
      <c r="O219" s="1">
        <f t="shared" ca="1" si="21"/>
        <v>-3.7659928634453527E-2</v>
      </c>
      <c r="Q219" s="57">
        <f t="shared" si="22"/>
        <v>26637.279999999999</v>
      </c>
    </row>
    <row r="220" spans="1:33" ht="12.75" customHeight="1" x14ac:dyDescent="0.2">
      <c r="A220" s="1" t="s">
        <v>76</v>
      </c>
      <c r="C220" s="26">
        <v>41655.79</v>
      </c>
      <c r="D220" s="26"/>
      <c r="E220" s="1">
        <f t="shared" si="18"/>
        <v>2125.0005263298767</v>
      </c>
      <c r="F220" s="1">
        <f t="shared" si="19"/>
        <v>2125</v>
      </c>
      <c r="G220" s="1">
        <f t="shared" si="20"/>
        <v>3.6125000042375177E-3</v>
      </c>
      <c r="I220" s="1">
        <f>+G220</f>
        <v>3.6125000042375177E-3</v>
      </c>
      <c r="O220" s="1">
        <f t="shared" ca="1" si="21"/>
        <v>-3.7659928634453527E-2</v>
      </c>
      <c r="Q220" s="57">
        <f t="shared" si="22"/>
        <v>26637.29</v>
      </c>
      <c r="AC220" s="12" t="s">
        <v>77</v>
      </c>
      <c r="AG220" s="1" t="s">
        <v>78</v>
      </c>
    </row>
    <row r="221" spans="1:33" ht="12.75" customHeight="1" x14ac:dyDescent="0.2">
      <c r="A221" s="1" t="s">
        <v>79</v>
      </c>
      <c r="C221" s="26">
        <v>41973.332000000002</v>
      </c>
      <c r="D221" s="26"/>
      <c r="E221" s="1">
        <f t="shared" si="18"/>
        <v>2171.2653959502081</v>
      </c>
      <c r="F221" s="1">
        <f t="shared" si="19"/>
        <v>2171.5</v>
      </c>
      <c r="O221" s="1">
        <f t="shared" ca="1" si="21"/>
        <v>-3.8203455949770738E-2</v>
      </c>
      <c r="Q221" s="57">
        <f t="shared" si="22"/>
        <v>26954.832000000002</v>
      </c>
      <c r="U221" s="14">
        <v>-1.6102204499984509</v>
      </c>
      <c r="AC221" s="12" t="s">
        <v>77</v>
      </c>
      <c r="AG221" s="1" t="s">
        <v>78</v>
      </c>
    </row>
    <row r="222" spans="1:33" ht="12.75" customHeight="1" x14ac:dyDescent="0.2">
      <c r="A222" s="1" t="s">
        <v>80</v>
      </c>
      <c r="C222" s="26">
        <v>42726.487000000001</v>
      </c>
      <c r="D222" s="26"/>
      <c r="E222" s="1">
        <f t="shared" si="18"/>
        <v>2280.9977081448174</v>
      </c>
      <c r="F222" s="1">
        <f t="shared" si="19"/>
        <v>2281</v>
      </c>
      <c r="G222" s="1">
        <f t="shared" ref="G222:G244" si="23">+C222-(C$7+F222*C$8)</f>
        <v>-1.5730299994174857E-2</v>
      </c>
      <c r="I222" s="1">
        <f>+G222</f>
        <v>-1.5730299994174857E-2</v>
      </c>
      <c r="O222" s="1">
        <f t="shared" ca="1" si="21"/>
        <v>-3.9483375111646755E-2</v>
      </c>
      <c r="Q222" s="57">
        <f t="shared" si="22"/>
        <v>27707.987000000001</v>
      </c>
      <c r="AC222" s="12" t="s">
        <v>77</v>
      </c>
      <c r="AG222" s="1" t="s">
        <v>78</v>
      </c>
    </row>
    <row r="223" spans="1:33" ht="12.75" customHeight="1" x14ac:dyDescent="0.2">
      <c r="A223" s="1" t="s">
        <v>79</v>
      </c>
      <c r="C223" s="26">
        <v>42740.29</v>
      </c>
      <c r="D223" s="26"/>
      <c r="E223" s="1">
        <f t="shared" si="18"/>
        <v>2283.0087617861291</v>
      </c>
      <c r="F223" s="1">
        <f t="shared" si="19"/>
        <v>2283</v>
      </c>
      <c r="G223" s="1">
        <f t="shared" si="23"/>
        <v>6.0137100001156796E-2</v>
      </c>
      <c r="I223" s="1">
        <f>+G223</f>
        <v>6.0137100001156796E-2</v>
      </c>
      <c r="O223" s="1">
        <f t="shared" ca="1" si="21"/>
        <v>-3.9506752630585125E-2</v>
      </c>
      <c r="Q223" s="57">
        <f t="shared" si="22"/>
        <v>27721.79</v>
      </c>
      <c r="AC223" s="12" t="s">
        <v>77</v>
      </c>
      <c r="AG223" s="1" t="s">
        <v>78</v>
      </c>
    </row>
    <row r="224" spans="1:33" ht="12.75" customHeight="1" x14ac:dyDescent="0.2">
      <c r="A224" s="1" t="s">
        <v>81</v>
      </c>
      <c r="C224" s="26">
        <v>43481.472000000002</v>
      </c>
      <c r="D224" s="26"/>
      <c r="E224" s="1">
        <f t="shared" si="18"/>
        <v>2390.9966455776794</v>
      </c>
      <c r="F224" s="1">
        <f t="shared" si="19"/>
        <v>2391</v>
      </c>
      <c r="G224" s="1">
        <f t="shared" si="23"/>
        <v>-2.3023299996566493E-2</v>
      </c>
      <c r="I224" s="1">
        <f>+G224</f>
        <v>-2.3023299996566493E-2</v>
      </c>
      <c r="O224" s="1">
        <f t="shared" ca="1" si="21"/>
        <v>-4.0769138653257361E-2</v>
      </c>
      <c r="Q224" s="57">
        <f t="shared" si="22"/>
        <v>28462.972000000002</v>
      </c>
      <c r="AC224" s="12" t="s">
        <v>77</v>
      </c>
      <c r="AG224" s="1" t="s">
        <v>78</v>
      </c>
    </row>
    <row r="225" spans="1:33" x14ac:dyDescent="0.2">
      <c r="A225" s="24" t="s">
        <v>82</v>
      </c>
      <c r="B225" s="25" t="s">
        <v>50</v>
      </c>
      <c r="C225" s="24">
        <v>43765.32</v>
      </c>
      <c r="D225" s="26"/>
      <c r="E225" s="1">
        <f t="shared" si="18"/>
        <v>2432.3524054834297</v>
      </c>
      <c r="F225" s="1">
        <f t="shared" si="19"/>
        <v>2432.5</v>
      </c>
      <c r="G225" s="1">
        <f t="shared" si="23"/>
        <v>-1.0130247499982943</v>
      </c>
      <c r="I225" s="1">
        <f>G225</f>
        <v>-1.0130247499982943</v>
      </c>
      <c r="O225" s="1">
        <f t="shared" ca="1" si="21"/>
        <v>-4.1254222171228636E-2</v>
      </c>
      <c r="Q225" s="57">
        <f t="shared" si="22"/>
        <v>28746.82</v>
      </c>
    </row>
    <row r="226" spans="1:33" ht="12.75" customHeight="1" x14ac:dyDescent="0.2">
      <c r="A226" s="1" t="s">
        <v>81</v>
      </c>
      <c r="C226" s="26">
        <v>43790.345999999998</v>
      </c>
      <c r="D226" s="26"/>
      <c r="E226" s="1">
        <f t="shared" si="18"/>
        <v>2435.9986148891721</v>
      </c>
      <c r="F226" s="1">
        <f t="shared" si="19"/>
        <v>2436</v>
      </c>
      <c r="G226" s="1">
        <f t="shared" si="23"/>
        <v>-9.5068000009632669E-3</v>
      </c>
      <c r="I226" s="1">
        <f>+G226</f>
        <v>-9.5068000009632669E-3</v>
      </c>
      <c r="O226" s="1">
        <f t="shared" ca="1" si="21"/>
        <v>-4.1295132829370793E-2</v>
      </c>
      <c r="Q226" s="57">
        <f t="shared" si="22"/>
        <v>28771.845999999998</v>
      </c>
      <c r="AC226" s="12" t="s">
        <v>77</v>
      </c>
      <c r="AG226" s="1" t="s">
        <v>78</v>
      </c>
    </row>
    <row r="227" spans="1:33" ht="12.75" customHeight="1" x14ac:dyDescent="0.2">
      <c r="A227" s="1" t="s">
        <v>83</v>
      </c>
      <c r="C227" s="26">
        <v>43790.374000000003</v>
      </c>
      <c r="D227" s="26"/>
      <c r="E227" s="1">
        <f t="shared" si="18"/>
        <v>2436.0026944010151</v>
      </c>
      <c r="F227" s="1">
        <f t="shared" si="19"/>
        <v>2436</v>
      </c>
      <c r="G227" s="1">
        <f t="shared" si="23"/>
        <v>1.8493200004741084E-2</v>
      </c>
      <c r="I227" s="1">
        <f>+G227</f>
        <v>1.8493200004741084E-2</v>
      </c>
      <c r="O227" s="1">
        <f t="shared" ca="1" si="21"/>
        <v>-4.1295132829370793E-2</v>
      </c>
      <c r="Q227" s="57">
        <f t="shared" si="22"/>
        <v>28771.874000000003</v>
      </c>
      <c r="AC227" s="12" t="s">
        <v>77</v>
      </c>
      <c r="AD227" s="1">
        <v>7</v>
      </c>
      <c r="AE227" s="1" t="s">
        <v>84</v>
      </c>
      <c r="AG227" s="1" t="s">
        <v>85</v>
      </c>
    </row>
    <row r="228" spans="1:33" ht="12.75" customHeight="1" x14ac:dyDescent="0.2">
      <c r="A228" s="1" t="s">
        <v>86</v>
      </c>
      <c r="C228" s="26">
        <v>44813.04</v>
      </c>
      <c r="D228" s="26"/>
      <c r="E228" s="1">
        <f t="shared" si="18"/>
        <v>2585.0019107413596</v>
      </c>
      <c r="F228" s="1">
        <f t="shared" si="19"/>
        <v>2585</v>
      </c>
      <c r="G228" s="1">
        <f t="shared" si="23"/>
        <v>1.3114500005031005E-2</v>
      </c>
      <c r="I228" s="1">
        <f>+G228</f>
        <v>1.3114500005031005E-2</v>
      </c>
      <c r="O228" s="1">
        <f t="shared" ca="1" si="21"/>
        <v>-4.3036757990279707E-2</v>
      </c>
      <c r="Q228" s="57">
        <f t="shared" si="22"/>
        <v>29794.54</v>
      </c>
      <c r="AC228" s="12" t="s">
        <v>87</v>
      </c>
      <c r="AD228" s="1">
        <v>15</v>
      </c>
      <c r="AE228" s="1" t="s">
        <v>88</v>
      </c>
      <c r="AG228" s="1" t="s">
        <v>85</v>
      </c>
    </row>
    <row r="229" spans="1:33" x14ac:dyDescent="0.2">
      <c r="A229" s="24" t="s">
        <v>89</v>
      </c>
      <c r="B229" s="25" t="s">
        <v>44</v>
      </c>
      <c r="C229" s="24">
        <v>45573.322999999997</v>
      </c>
      <c r="D229" s="26"/>
      <c r="E229" s="1">
        <f t="shared" si="18"/>
        <v>2695.7727500934898</v>
      </c>
      <c r="F229" s="1">
        <f t="shared" si="19"/>
        <v>2696</v>
      </c>
      <c r="G229" s="1">
        <f t="shared" si="23"/>
        <v>-1.5597447999971337</v>
      </c>
      <c r="I229" s="1">
        <f>G229</f>
        <v>-1.5597447999971337</v>
      </c>
      <c r="O229" s="1">
        <f t="shared" ca="1" si="21"/>
        <v>-4.4334210291359505E-2</v>
      </c>
      <c r="Q229" s="57">
        <f t="shared" si="22"/>
        <v>30554.822999999997</v>
      </c>
    </row>
    <row r="230" spans="1:33" ht="12.75" customHeight="1" x14ac:dyDescent="0.2">
      <c r="A230" s="1" t="s">
        <v>90</v>
      </c>
      <c r="C230" s="26">
        <v>46055.307999999997</v>
      </c>
      <c r="D230" s="26"/>
      <c r="E230" s="1">
        <f t="shared" si="18"/>
        <v>2765.9964470657187</v>
      </c>
      <c r="F230" s="1">
        <f t="shared" si="19"/>
        <v>2766</v>
      </c>
      <c r="G230" s="1">
        <f t="shared" si="23"/>
        <v>-2.4385799995798152E-2</v>
      </c>
      <c r="I230" s="1">
        <f>+G230</f>
        <v>-2.4385799995798152E-2</v>
      </c>
      <c r="O230" s="1">
        <f t="shared" ca="1" si="21"/>
        <v>-4.5152423454202617E-2</v>
      </c>
      <c r="Q230" s="57">
        <f t="shared" si="22"/>
        <v>31036.807999999997</v>
      </c>
      <c r="AC230" s="12" t="s">
        <v>77</v>
      </c>
      <c r="AD230" s="1">
        <v>5</v>
      </c>
      <c r="AE230" s="1" t="s">
        <v>91</v>
      </c>
      <c r="AG230" s="1" t="s">
        <v>85</v>
      </c>
    </row>
    <row r="231" spans="1:33" x14ac:dyDescent="0.2">
      <c r="A231" s="24" t="s">
        <v>92</v>
      </c>
      <c r="B231" s="25" t="s">
        <v>44</v>
      </c>
      <c r="C231" s="24">
        <v>46352.31</v>
      </c>
      <c r="D231" s="26"/>
      <c r="E231" s="1">
        <f t="shared" si="18"/>
        <v>2809.2687033561547</v>
      </c>
      <c r="F231" s="1">
        <f t="shared" si="19"/>
        <v>2809.5</v>
      </c>
      <c r="G231" s="1">
        <f t="shared" si="23"/>
        <v>-1.5875198499998078</v>
      </c>
      <c r="I231" s="1">
        <f>G231</f>
        <v>-1.5875198499998078</v>
      </c>
      <c r="O231" s="1">
        <f t="shared" ca="1" si="21"/>
        <v>-4.5660884491112268E-2</v>
      </c>
      <c r="Q231" s="57">
        <f t="shared" si="22"/>
        <v>31333.809999999998</v>
      </c>
    </row>
    <row r="232" spans="1:33" ht="12.75" customHeight="1" x14ac:dyDescent="0.2">
      <c r="A232" s="1" t="s">
        <v>93</v>
      </c>
      <c r="C232" s="26">
        <v>47208.389000000003</v>
      </c>
      <c r="D232" s="26"/>
      <c r="E232" s="1">
        <f t="shared" si="18"/>
        <v>2933.9967182949781</v>
      </c>
      <c r="F232" s="1">
        <f t="shared" si="19"/>
        <v>2934</v>
      </c>
      <c r="G232" s="1">
        <f t="shared" si="23"/>
        <v>-2.2524199994222727E-2</v>
      </c>
      <c r="I232" s="1">
        <f>+G232</f>
        <v>-2.2524199994222727E-2</v>
      </c>
      <c r="O232" s="1">
        <f t="shared" ca="1" si="21"/>
        <v>-4.711613504502609E-2</v>
      </c>
      <c r="Q232" s="57">
        <f t="shared" si="22"/>
        <v>32189.889000000003</v>
      </c>
      <c r="AC232" s="12" t="s">
        <v>77</v>
      </c>
      <c r="AD232" s="1">
        <v>6</v>
      </c>
      <c r="AE232" s="1" t="s">
        <v>88</v>
      </c>
      <c r="AG232" s="1" t="s">
        <v>85</v>
      </c>
    </row>
    <row r="233" spans="1:33" ht="12.75" customHeight="1" x14ac:dyDescent="0.2">
      <c r="A233" s="1" t="s">
        <v>94</v>
      </c>
      <c r="C233" s="26">
        <v>47565.26</v>
      </c>
      <c r="D233" s="26"/>
      <c r="E233" s="1">
        <f t="shared" si="18"/>
        <v>2985.9916993881161</v>
      </c>
      <c r="F233" s="1">
        <f t="shared" si="19"/>
        <v>2986</v>
      </c>
      <c r="G233" s="1">
        <f t="shared" si="23"/>
        <v>-5.697179999697255E-2</v>
      </c>
      <c r="I233" s="1">
        <f>+G233</f>
        <v>-5.697179999697255E-2</v>
      </c>
      <c r="O233" s="1">
        <f t="shared" ca="1" si="21"/>
        <v>-4.7723950537423829E-2</v>
      </c>
      <c r="Q233" s="57">
        <f t="shared" si="22"/>
        <v>32546.760000000002</v>
      </c>
      <c r="AC233" s="12" t="s">
        <v>77</v>
      </c>
      <c r="AD233" s="1">
        <v>5</v>
      </c>
      <c r="AE233" s="1" t="s">
        <v>88</v>
      </c>
      <c r="AG233" s="1" t="s">
        <v>85</v>
      </c>
    </row>
    <row r="234" spans="1:33" ht="12.75" customHeight="1" x14ac:dyDescent="0.2">
      <c r="A234" s="30" t="s">
        <v>95</v>
      </c>
      <c r="B234" s="30"/>
      <c r="C234" s="31">
        <v>47812.391000000003</v>
      </c>
      <c r="D234" s="31"/>
      <c r="E234" s="1">
        <f t="shared" si="18"/>
        <v>3021.997907997189</v>
      </c>
      <c r="F234" s="1">
        <f t="shared" si="19"/>
        <v>3022</v>
      </c>
      <c r="G234" s="1">
        <f t="shared" si="23"/>
        <v>-1.4358599990373477E-2</v>
      </c>
      <c r="I234" s="1">
        <f>+G234</f>
        <v>-1.4358599990373477E-2</v>
      </c>
      <c r="O234" s="1">
        <f t="shared" ca="1" si="21"/>
        <v>-4.8144745878314577E-2</v>
      </c>
      <c r="Q234" s="57">
        <f t="shared" si="22"/>
        <v>32793.891000000003</v>
      </c>
      <c r="AC234" s="12" t="s">
        <v>77</v>
      </c>
      <c r="AD234" s="1">
        <v>16</v>
      </c>
      <c r="AE234" s="1" t="s">
        <v>96</v>
      </c>
      <c r="AG234" s="1" t="s">
        <v>85</v>
      </c>
    </row>
    <row r="235" spans="1:33" x14ac:dyDescent="0.2">
      <c r="A235" s="24" t="s">
        <v>97</v>
      </c>
      <c r="B235" s="25" t="s">
        <v>44</v>
      </c>
      <c r="C235" s="24">
        <v>49615.451000000001</v>
      </c>
      <c r="D235" s="26"/>
      <c r="E235" s="1">
        <f t="shared" si="18"/>
        <v>3284.6980730702644</v>
      </c>
      <c r="F235" s="1">
        <f t="shared" si="19"/>
        <v>3284.5</v>
      </c>
      <c r="G235" s="1">
        <f t="shared" si="23"/>
        <v>1.3594876499992097</v>
      </c>
      <c r="I235" s="1">
        <f>G235</f>
        <v>1.3594876499992097</v>
      </c>
      <c r="O235" s="1">
        <f t="shared" ca="1" si="21"/>
        <v>-5.1213045238976254E-2</v>
      </c>
      <c r="Q235" s="57">
        <f t="shared" si="22"/>
        <v>34596.951000000001</v>
      </c>
    </row>
    <row r="236" spans="1:33" ht="12.75" customHeight="1" x14ac:dyDescent="0.2">
      <c r="A236" s="30" t="s">
        <v>98</v>
      </c>
      <c r="B236" s="30"/>
      <c r="C236" s="31">
        <v>50077.391000000003</v>
      </c>
      <c r="D236" s="31"/>
      <c r="E236" s="1">
        <f t="shared" si="18"/>
        <v>3352.0012766540926</v>
      </c>
      <c r="F236" s="1">
        <f t="shared" si="19"/>
        <v>3352</v>
      </c>
      <c r="G236" s="1">
        <f t="shared" si="23"/>
        <v>8.7624000007053837E-3</v>
      </c>
      <c r="I236" s="1">
        <f>+G236</f>
        <v>8.7624000007053837E-3</v>
      </c>
      <c r="O236" s="1">
        <f t="shared" ca="1" si="21"/>
        <v>-5.2002036503146401E-2</v>
      </c>
      <c r="Q236" s="57">
        <f t="shared" si="22"/>
        <v>35058.891000000003</v>
      </c>
      <c r="AC236" s="12" t="s">
        <v>77</v>
      </c>
    </row>
    <row r="237" spans="1:33" ht="12.75" customHeight="1" x14ac:dyDescent="0.2">
      <c r="A237" s="32" t="s">
        <v>99</v>
      </c>
      <c r="B237" s="33"/>
      <c r="C237" s="34">
        <v>50365.661</v>
      </c>
      <c r="D237" s="31"/>
      <c r="E237" s="1">
        <f t="shared" si="18"/>
        <v>3394.0013080371937</v>
      </c>
      <c r="F237" s="1">
        <f t="shared" si="19"/>
        <v>3394</v>
      </c>
      <c r="G237" s="1">
        <f t="shared" si="23"/>
        <v>8.9778000037767924E-3</v>
      </c>
      <c r="I237" s="1">
        <f>+G237</f>
        <v>8.9778000037767924E-3</v>
      </c>
      <c r="O237" s="1">
        <f t="shared" ca="1" si="21"/>
        <v>-5.2492964400852271E-2</v>
      </c>
      <c r="Q237" s="57">
        <f t="shared" si="22"/>
        <v>35347.161</v>
      </c>
    </row>
    <row r="238" spans="1:33" x14ac:dyDescent="0.2">
      <c r="A238" s="24" t="s">
        <v>100</v>
      </c>
      <c r="B238" s="25" t="s">
        <v>44</v>
      </c>
      <c r="C238" s="24">
        <v>51423.4</v>
      </c>
      <c r="D238" s="26"/>
      <c r="E238" s="1">
        <f t="shared" si="18"/>
        <v>3548.110550050344</v>
      </c>
      <c r="F238" s="1">
        <f t="shared" si="19"/>
        <v>3548</v>
      </c>
      <c r="G238" s="1">
        <f t="shared" si="23"/>
        <v>0.75876760000392096</v>
      </c>
      <c r="I238" s="1">
        <f>G238</f>
        <v>0.75876760000392096</v>
      </c>
      <c r="O238" s="1">
        <f t="shared" ca="1" si="21"/>
        <v>-5.4293033359107117E-2</v>
      </c>
      <c r="Q238" s="57">
        <f t="shared" si="22"/>
        <v>36404.9</v>
      </c>
    </row>
    <row r="239" spans="1:33" x14ac:dyDescent="0.2">
      <c r="A239" s="24" t="s">
        <v>101</v>
      </c>
      <c r="B239" s="25" t="s">
        <v>44</v>
      </c>
      <c r="C239" s="24">
        <v>52651.218999999997</v>
      </c>
      <c r="D239" s="26"/>
      <c r="E239" s="1">
        <f t="shared" si="18"/>
        <v>3726.9999125673194</v>
      </c>
      <c r="F239" s="1">
        <f t="shared" si="19"/>
        <v>3727</v>
      </c>
      <c r="G239" s="1">
        <f t="shared" si="23"/>
        <v>-6.0010000015608966E-4</v>
      </c>
      <c r="I239" s="1">
        <f>G239</f>
        <v>-6.0010000015608966E-4</v>
      </c>
      <c r="O239" s="1">
        <f t="shared" ca="1" si="21"/>
        <v>-5.6385321304091657E-2</v>
      </c>
      <c r="Q239" s="57">
        <f t="shared" si="22"/>
        <v>37632.718999999997</v>
      </c>
    </row>
    <row r="240" spans="1:33" x14ac:dyDescent="0.2">
      <c r="A240" s="24" t="s">
        <v>102</v>
      </c>
      <c r="B240" s="25" t="s">
        <v>44</v>
      </c>
      <c r="C240" s="24">
        <v>52878.59</v>
      </c>
      <c r="D240" s="26"/>
      <c r="E240" s="1">
        <f t="shared" si="18"/>
        <v>3760.12715139067</v>
      </c>
      <c r="F240" s="1">
        <f t="shared" si="19"/>
        <v>3760</v>
      </c>
      <c r="G240" s="1">
        <f t="shared" si="23"/>
        <v>0.8727119999966817</v>
      </c>
      <c r="I240" s="1">
        <f>G240</f>
        <v>0.8727119999966817</v>
      </c>
      <c r="O240" s="1">
        <f t="shared" ca="1" si="21"/>
        <v>-5.6771050366574836E-2</v>
      </c>
      <c r="Q240" s="57">
        <f t="shared" si="22"/>
        <v>37860.089999999997</v>
      </c>
    </row>
    <row r="241" spans="1:17" ht="12.75" customHeight="1" x14ac:dyDescent="0.2">
      <c r="A241" s="35" t="s">
        <v>103</v>
      </c>
      <c r="B241" s="36" t="s">
        <v>44</v>
      </c>
      <c r="C241" s="35">
        <v>53330.675000000003</v>
      </c>
      <c r="D241" s="35" t="s">
        <v>35</v>
      </c>
      <c r="E241" s="1">
        <f t="shared" si="18"/>
        <v>3825.9945125029253</v>
      </c>
      <c r="F241" s="1">
        <f t="shared" si="19"/>
        <v>3826</v>
      </c>
      <c r="G241" s="1">
        <f t="shared" si="23"/>
        <v>-3.7663799994334113E-2</v>
      </c>
      <c r="I241" s="1">
        <f>G241</f>
        <v>-3.7663799994334113E-2</v>
      </c>
      <c r="O241" s="1">
        <f t="shared" ca="1" si="21"/>
        <v>-5.7542508491541203E-2</v>
      </c>
      <c r="Q241" s="57">
        <f t="shared" si="22"/>
        <v>38312.175000000003</v>
      </c>
    </row>
    <row r="242" spans="1:17" x14ac:dyDescent="0.2">
      <c r="A242" s="24" t="s">
        <v>104</v>
      </c>
      <c r="B242" s="25" t="s">
        <v>44</v>
      </c>
      <c r="C242" s="24">
        <v>53893.536999999997</v>
      </c>
      <c r="D242" s="26"/>
      <c r="E242" s="1">
        <f t="shared" si="18"/>
        <v>3908.0017337342542</v>
      </c>
      <c r="F242" s="1">
        <f t="shared" si="19"/>
        <v>3908</v>
      </c>
      <c r="G242" s="1">
        <f t="shared" si="23"/>
        <v>1.1899599994649179E-2</v>
      </c>
      <c r="I242" s="1">
        <f>G242</f>
        <v>1.1899599994649179E-2</v>
      </c>
      <c r="O242" s="1">
        <f t="shared" ca="1" si="21"/>
        <v>-5.850098676801456E-2</v>
      </c>
      <c r="Q242" s="57">
        <f t="shared" si="22"/>
        <v>38875.036999999997</v>
      </c>
    </row>
    <row r="243" spans="1:17" ht="12.75" customHeight="1" x14ac:dyDescent="0.2">
      <c r="A243" s="31" t="s">
        <v>105</v>
      </c>
      <c r="B243" s="37" t="s">
        <v>44</v>
      </c>
      <c r="C243" s="31">
        <v>54504.385499999997</v>
      </c>
      <c r="D243" s="31">
        <v>5.9999999999999995E-4</v>
      </c>
      <c r="E243" s="1">
        <f t="shared" si="18"/>
        <v>3997.0004369302878</v>
      </c>
      <c r="F243" s="1">
        <f t="shared" si="19"/>
        <v>3997</v>
      </c>
      <c r="G243" s="1">
        <f t="shared" si="23"/>
        <v>2.9988999958732165E-3</v>
      </c>
      <c r="J243" s="1">
        <f>G243</f>
        <v>2.9988999958732165E-3</v>
      </c>
      <c r="O243" s="1">
        <f t="shared" ca="1" si="21"/>
        <v>-5.9541286360772237E-2</v>
      </c>
      <c r="Q243" s="57">
        <f t="shared" si="22"/>
        <v>39485.885499999997</v>
      </c>
    </row>
    <row r="244" spans="1:17" ht="12.75" customHeight="1" x14ac:dyDescent="0.2">
      <c r="A244" s="38" t="s">
        <v>106</v>
      </c>
      <c r="B244" s="39"/>
      <c r="C244" s="38">
        <v>57263.554799999998</v>
      </c>
      <c r="D244" s="38">
        <v>0.01</v>
      </c>
      <c r="E244" s="1">
        <f t="shared" si="18"/>
        <v>4399.0027167072021</v>
      </c>
      <c r="F244" s="1">
        <f t="shared" si="19"/>
        <v>4399</v>
      </c>
      <c r="G244" s="1">
        <f t="shared" si="23"/>
        <v>1.8646299999090843E-2</v>
      </c>
      <c r="J244" s="1">
        <f>G244</f>
        <v>1.8646299999090843E-2</v>
      </c>
      <c r="O244" s="1">
        <f t="shared" ca="1" si="21"/>
        <v>-6.424016766738555E-2</v>
      </c>
      <c r="Q244" s="57">
        <f t="shared" si="22"/>
        <v>42245.054799999998</v>
      </c>
    </row>
    <row r="245" spans="1:17" x14ac:dyDescent="0.2">
      <c r="A245" s="40" t="s">
        <v>107</v>
      </c>
      <c r="B245" s="41" t="s">
        <v>44</v>
      </c>
      <c r="C245" s="42">
        <v>57730.265970000066</v>
      </c>
      <c r="D245" s="42">
        <v>5.9999999999999995E-4</v>
      </c>
      <c r="E245" s="1">
        <f>+(C245-C$7)/C$8</f>
        <v>4467.0010647380313</v>
      </c>
      <c r="F245" s="1">
        <f t="shared" si="19"/>
        <v>4467</v>
      </c>
      <c r="G245" s="1">
        <f>+C245-(C$7+F245*C$8)</f>
        <v>7.3079000721918419E-3</v>
      </c>
      <c r="J245" s="1">
        <f>G245</f>
        <v>7.3079000721918419E-3</v>
      </c>
      <c r="O245" s="1">
        <f ca="1">+C$11+C$12*$F245</f>
        <v>-6.5035003311290279E-2</v>
      </c>
      <c r="Q245" s="57">
        <f>+C245-15018.5</f>
        <v>42711.765970000066</v>
      </c>
    </row>
    <row r="246" spans="1:17" x14ac:dyDescent="0.2">
      <c r="A246" s="55" t="s">
        <v>716</v>
      </c>
      <c r="B246" s="56" t="s">
        <v>44</v>
      </c>
      <c r="C246" s="58">
        <v>59178.479999999981</v>
      </c>
      <c r="D246" s="59">
        <v>0.01</v>
      </c>
      <c r="E246" s="1">
        <f>+(C246-C$7)/C$8</f>
        <v>4678.0012892131581</v>
      </c>
      <c r="F246" s="1">
        <f t="shared" ref="F246" si="24">ROUND(2*E246,0)/2</f>
        <v>4678</v>
      </c>
      <c r="G246" s="1">
        <f>+C246-(C$7+F246*C$8)</f>
        <v>8.8485999876866117E-3</v>
      </c>
      <c r="J246" s="1">
        <f>G246</f>
        <v>8.8485999876866117E-3</v>
      </c>
      <c r="O246" s="1">
        <f ca="1">+C$11+C$12*$F246</f>
        <v>-6.7501331559288807E-2</v>
      </c>
      <c r="Q246" s="57">
        <f>+C246-15018.5</f>
        <v>44159.979999999981</v>
      </c>
    </row>
    <row r="247" spans="1:17" x14ac:dyDescent="0.2">
      <c r="C247" s="26"/>
      <c r="D247" s="26"/>
      <c r="Q247" s="57"/>
    </row>
    <row r="248" spans="1:17" x14ac:dyDescent="0.2">
      <c r="C248" s="26"/>
      <c r="D248" s="26"/>
      <c r="Q248" s="57"/>
    </row>
    <row r="249" spans="1:17" x14ac:dyDescent="0.2">
      <c r="C249" s="26"/>
      <c r="D249" s="26"/>
      <c r="Q249" s="57"/>
    </row>
    <row r="250" spans="1:17" x14ac:dyDescent="0.2">
      <c r="Q250" s="57"/>
    </row>
    <row r="251" spans="1:17" x14ac:dyDescent="0.2">
      <c r="Q251" s="57"/>
    </row>
    <row r="252" spans="1:17" x14ac:dyDescent="0.2">
      <c r="Q252" s="57"/>
    </row>
    <row r="253" spans="1:17" x14ac:dyDescent="0.2">
      <c r="Q253" s="57"/>
    </row>
    <row r="254" spans="1:17" x14ac:dyDescent="0.2">
      <c r="Q254" s="57"/>
    </row>
    <row r="255" spans="1:17" x14ac:dyDescent="0.2">
      <c r="Q255" s="57"/>
    </row>
    <row r="256" spans="1:17" x14ac:dyDescent="0.2">
      <c r="Q256" s="57"/>
    </row>
    <row r="257" spans="17:17" x14ac:dyDescent="0.2">
      <c r="Q257" s="57"/>
    </row>
    <row r="258" spans="17:17" x14ac:dyDescent="0.2">
      <c r="Q258" s="57"/>
    </row>
    <row r="259" spans="17:17" x14ac:dyDescent="0.2">
      <c r="Q259" s="57"/>
    </row>
    <row r="260" spans="17:17" x14ac:dyDescent="0.2">
      <c r="Q260" s="57"/>
    </row>
    <row r="261" spans="17:17" x14ac:dyDescent="0.2">
      <c r="Q261" s="57"/>
    </row>
    <row r="262" spans="17:17" x14ac:dyDescent="0.2">
      <c r="Q262" s="57"/>
    </row>
    <row r="263" spans="17:17" x14ac:dyDescent="0.2">
      <c r="Q263" s="57"/>
    </row>
    <row r="264" spans="17:17" x14ac:dyDescent="0.2">
      <c r="Q264" s="57"/>
    </row>
    <row r="265" spans="17:17" x14ac:dyDescent="0.2">
      <c r="Q265" s="57"/>
    </row>
    <row r="266" spans="17:17" x14ac:dyDescent="0.2">
      <c r="Q266" s="57"/>
    </row>
    <row r="267" spans="17:17" x14ac:dyDescent="0.2">
      <c r="Q267" s="57"/>
    </row>
    <row r="268" spans="17:17" x14ac:dyDescent="0.2">
      <c r="Q268" s="57"/>
    </row>
    <row r="269" spans="17:17" x14ac:dyDescent="0.2">
      <c r="Q269" s="57"/>
    </row>
    <row r="270" spans="17:17" x14ac:dyDescent="0.2">
      <c r="Q270" s="57"/>
    </row>
    <row r="271" spans="17:17" x14ac:dyDescent="0.2">
      <c r="Q271" s="57"/>
    </row>
    <row r="272" spans="17:17" x14ac:dyDescent="0.2">
      <c r="Q272" s="57"/>
    </row>
    <row r="273" spans="17:17" x14ac:dyDescent="0.2">
      <c r="Q273" s="57"/>
    </row>
    <row r="274" spans="17:17" x14ac:dyDescent="0.2">
      <c r="Q274" s="57"/>
    </row>
    <row r="275" spans="17:17" x14ac:dyDescent="0.2">
      <c r="Q275" s="57"/>
    </row>
    <row r="276" spans="17:17" x14ac:dyDescent="0.2">
      <c r="Q276" s="57"/>
    </row>
    <row r="277" spans="17:17" x14ac:dyDescent="0.2">
      <c r="Q277" s="57"/>
    </row>
    <row r="278" spans="17:17" x14ac:dyDescent="0.2">
      <c r="Q278" s="57"/>
    </row>
    <row r="279" spans="17:17" x14ac:dyDescent="0.2">
      <c r="Q279" s="57"/>
    </row>
    <row r="280" spans="17:17" x14ac:dyDescent="0.2">
      <c r="Q280" s="57"/>
    </row>
    <row r="281" spans="17:17" x14ac:dyDescent="0.2">
      <c r="Q281" s="57"/>
    </row>
    <row r="282" spans="17:17" x14ac:dyDescent="0.2">
      <c r="Q282" s="57"/>
    </row>
    <row r="283" spans="17:17" x14ac:dyDescent="0.2">
      <c r="Q283" s="57"/>
    </row>
    <row r="284" spans="17:17" x14ac:dyDescent="0.2">
      <c r="Q284" s="57"/>
    </row>
    <row r="285" spans="17:17" x14ac:dyDescent="0.2">
      <c r="Q285" s="57"/>
    </row>
    <row r="286" spans="17:17" x14ac:dyDescent="0.2">
      <c r="Q286" s="57"/>
    </row>
    <row r="287" spans="17:17" x14ac:dyDescent="0.2">
      <c r="Q287" s="57"/>
    </row>
    <row r="288" spans="17:17" x14ac:dyDescent="0.2">
      <c r="Q288" s="57"/>
    </row>
    <row r="289" spans="17:17" x14ac:dyDescent="0.2">
      <c r="Q289" s="57"/>
    </row>
    <row r="290" spans="17:17" x14ac:dyDescent="0.2">
      <c r="Q290" s="57"/>
    </row>
    <row r="291" spans="17:17" x14ac:dyDescent="0.2">
      <c r="Q291" s="57"/>
    </row>
    <row r="292" spans="17:17" x14ac:dyDescent="0.2">
      <c r="Q292" s="57"/>
    </row>
    <row r="293" spans="17:17" x14ac:dyDescent="0.2">
      <c r="Q293" s="57"/>
    </row>
    <row r="294" spans="17:17" x14ac:dyDescent="0.2">
      <c r="Q294" s="57"/>
    </row>
    <row r="295" spans="17:17" x14ac:dyDescent="0.2">
      <c r="Q295" s="57"/>
    </row>
    <row r="296" spans="17:17" x14ac:dyDescent="0.2">
      <c r="Q296" s="57"/>
    </row>
    <row r="297" spans="17:17" x14ac:dyDescent="0.2">
      <c r="Q297" s="57"/>
    </row>
    <row r="298" spans="17:17" x14ac:dyDescent="0.2">
      <c r="Q298" s="57"/>
    </row>
    <row r="299" spans="17:17" x14ac:dyDescent="0.2">
      <c r="Q299" s="57"/>
    </row>
    <row r="300" spans="17:17" x14ac:dyDescent="0.2">
      <c r="Q300" s="57"/>
    </row>
    <row r="301" spans="17:17" x14ac:dyDescent="0.2">
      <c r="Q301" s="57"/>
    </row>
    <row r="302" spans="17:17" x14ac:dyDescent="0.2">
      <c r="Q302" s="57"/>
    </row>
    <row r="303" spans="17:17" x14ac:dyDescent="0.2">
      <c r="Q303" s="57"/>
    </row>
    <row r="304" spans="17:17" x14ac:dyDescent="0.2">
      <c r="Q304" s="57"/>
    </row>
    <row r="305" spans="17:17" x14ac:dyDescent="0.2">
      <c r="Q305" s="57"/>
    </row>
    <row r="306" spans="17:17" x14ac:dyDescent="0.2">
      <c r="Q306" s="57"/>
    </row>
    <row r="307" spans="17:17" x14ac:dyDescent="0.2">
      <c r="Q307" s="57"/>
    </row>
    <row r="308" spans="17:17" x14ac:dyDescent="0.2">
      <c r="Q308" s="57"/>
    </row>
    <row r="309" spans="17:17" x14ac:dyDescent="0.2">
      <c r="Q309" s="57"/>
    </row>
    <row r="310" spans="17:17" x14ac:dyDescent="0.2">
      <c r="Q310" s="57"/>
    </row>
    <row r="311" spans="17:17" x14ac:dyDescent="0.2">
      <c r="Q311" s="57"/>
    </row>
    <row r="312" spans="17:17" x14ac:dyDescent="0.2">
      <c r="Q312" s="57"/>
    </row>
    <row r="313" spans="17:17" x14ac:dyDescent="0.2">
      <c r="Q313" s="57"/>
    </row>
    <row r="314" spans="17:17" x14ac:dyDescent="0.2">
      <c r="Q314" s="57"/>
    </row>
    <row r="315" spans="17:17" x14ac:dyDescent="0.2">
      <c r="Q315" s="57"/>
    </row>
    <row r="316" spans="17:17" x14ac:dyDescent="0.2">
      <c r="Q316" s="57"/>
    </row>
    <row r="317" spans="17:17" x14ac:dyDescent="0.2">
      <c r="Q317" s="57"/>
    </row>
    <row r="318" spans="17:17" x14ac:dyDescent="0.2">
      <c r="Q318" s="57"/>
    </row>
    <row r="319" spans="17:17" x14ac:dyDescent="0.2">
      <c r="Q319" s="57"/>
    </row>
    <row r="320" spans="17:17" x14ac:dyDescent="0.2">
      <c r="Q320" s="57"/>
    </row>
    <row r="321" spans="17:17" x14ac:dyDescent="0.2">
      <c r="Q321" s="57"/>
    </row>
    <row r="322" spans="17:17" x14ac:dyDescent="0.2">
      <c r="Q322" s="57"/>
    </row>
    <row r="323" spans="17:17" x14ac:dyDescent="0.2">
      <c r="Q323" s="57"/>
    </row>
    <row r="324" spans="17:17" x14ac:dyDescent="0.2">
      <c r="Q324" s="57"/>
    </row>
    <row r="325" spans="17:17" x14ac:dyDescent="0.2">
      <c r="Q325" s="57"/>
    </row>
    <row r="326" spans="17:17" x14ac:dyDescent="0.2">
      <c r="Q326" s="57"/>
    </row>
    <row r="327" spans="17:17" x14ac:dyDescent="0.2">
      <c r="Q327" s="57"/>
    </row>
    <row r="328" spans="17:17" x14ac:dyDescent="0.2">
      <c r="Q328" s="57"/>
    </row>
    <row r="329" spans="17:17" x14ac:dyDescent="0.2">
      <c r="Q329" s="57"/>
    </row>
    <row r="330" spans="17:17" x14ac:dyDescent="0.2">
      <c r="Q330" s="57"/>
    </row>
    <row r="331" spans="17:17" x14ac:dyDescent="0.2">
      <c r="Q331" s="57"/>
    </row>
    <row r="332" spans="17:17" x14ac:dyDescent="0.2">
      <c r="Q332" s="57"/>
    </row>
    <row r="333" spans="17:17" x14ac:dyDescent="0.2">
      <c r="Q333" s="57"/>
    </row>
    <row r="334" spans="17:17" x14ac:dyDescent="0.2">
      <c r="Q334" s="57"/>
    </row>
    <row r="335" spans="17:17" x14ac:dyDescent="0.2">
      <c r="Q335" s="57"/>
    </row>
    <row r="336" spans="17:17" x14ac:dyDescent="0.2">
      <c r="Q336" s="57"/>
    </row>
    <row r="337" spans="17:17" x14ac:dyDescent="0.2">
      <c r="Q337" s="57"/>
    </row>
    <row r="338" spans="17:17" x14ac:dyDescent="0.2">
      <c r="Q338" s="57"/>
    </row>
    <row r="339" spans="17:17" x14ac:dyDescent="0.2">
      <c r="Q339" s="57"/>
    </row>
    <row r="340" spans="17:17" x14ac:dyDescent="0.2">
      <c r="Q340" s="57"/>
    </row>
    <row r="341" spans="17:17" x14ac:dyDescent="0.2">
      <c r="Q341" s="57"/>
    </row>
    <row r="342" spans="17:17" x14ac:dyDescent="0.2">
      <c r="Q342" s="57"/>
    </row>
    <row r="343" spans="17:17" x14ac:dyDescent="0.2">
      <c r="Q343" s="57"/>
    </row>
    <row r="344" spans="17:17" x14ac:dyDescent="0.2">
      <c r="Q344" s="57"/>
    </row>
    <row r="345" spans="17:17" x14ac:dyDescent="0.2">
      <c r="Q345" s="57"/>
    </row>
    <row r="346" spans="17:17" x14ac:dyDescent="0.2">
      <c r="Q346" s="57"/>
    </row>
    <row r="347" spans="17:17" x14ac:dyDescent="0.2">
      <c r="Q347" s="57"/>
    </row>
    <row r="348" spans="17:17" x14ac:dyDescent="0.2">
      <c r="Q348" s="57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29E06-E7C0-4D75-BD02-C1B8C24C65C1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3"/>
  <sheetViews>
    <sheetView topLeftCell="A189" workbookViewId="0">
      <selection activeCell="A29" sqref="A29"/>
    </sheetView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3" t="s">
        <v>108</v>
      </c>
      <c r="I1" s="44" t="s">
        <v>109</v>
      </c>
      <c r="J1" s="45" t="s">
        <v>110</v>
      </c>
    </row>
    <row r="2" spans="1:16" x14ac:dyDescent="0.2">
      <c r="I2" s="46" t="s">
        <v>111</v>
      </c>
      <c r="J2" s="47" t="s">
        <v>112</v>
      </c>
    </row>
    <row r="3" spans="1:16" x14ac:dyDescent="0.2">
      <c r="A3" s="48" t="s">
        <v>113</v>
      </c>
      <c r="I3" s="46" t="s">
        <v>114</v>
      </c>
      <c r="J3" s="47" t="s">
        <v>115</v>
      </c>
    </row>
    <row r="4" spans="1:16" x14ac:dyDescent="0.2">
      <c r="I4" s="46" t="s">
        <v>116</v>
      </c>
      <c r="J4" s="47" t="s">
        <v>115</v>
      </c>
    </row>
    <row r="5" spans="1:16" x14ac:dyDescent="0.2">
      <c r="I5" s="49" t="s">
        <v>117</v>
      </c>
      <c r="J5" s="50" t="s">
        <v>35</v>
      </c>
    </row>
    <row r="11" spans="1:16" ht="12.75" customHeight="1" x14ac:dyDescent="0.2">
      <c r="A11" s="26" t="str">
        <f t="shared" ref="A11:A74" si="0">P11</f>
        <v> HA 113.76 </v>
      </c>
      <c r="B11" s="12" t="str">
        <f t="shared" ref="B11:B74" si="1">IF(H11=INT(H11),"I","II")</f>
        <v>I</v>
      </c>
      <c r="C11" s="26">
        <f t="shared" ref="C11:C74" si="2">1*G11</f>
        <v>27070.707999999999</v>
      </c>
      <c r="D11" t="str">
        <f t="shared" ref="D11:D74" si="3">VLOOKUP(F11,I$1:J$5,2,FALSE)</f>
        <v>vis</v>
      </c>
      <c r="E11">
        <f>VLOOKUP(C11,Active!C$21:E$973,3,FALSE)</f>
        <v>0</v>
      </c>
      <c r="F11" s="12" t="s">
        <v>117</v>
      </c>
      <c r="G11" t="str">
        <f t="shared" ref="G11:G74" si="4">MID(I11,3,LEN(I11)-3)</f>
        <v>27070.708</v>
      </c>
      <c r="H11" s="26">
        <f t="shared" ref="H11:H74" si="5">1*K11</f>
        <v>0</v>
      </c>
      <c r="I11" s="51" t="s">
        <v>118</v>
      </c>
      <c r="J11" s="52" t="s">
        <v>119</v>
      </c>
      <c r="K11" s="51">
        <v>0</v>
      </c>
      <c r="L11" s="51" t="s">
        <v>120</v>
      </c>
      <c r="M11" s="52" t="s">
        <v>121</v>
      </c>
      <c r="N11" s="52"/>
      <c r="O11" s="53" t="s">
        <v>122</v>
      </c>
      <c r="P11" s="53" t="s">
        <v>123</v>
      </c>
    </row>
    <row r="12" spans="1:16" x14ac:dyDescent="0.2">
      <c r="A12" s="26" t="str">
        <f t="shared" si="0"/>
        <v>IBVS 46 </v>
      </c>
      <c r="B12" s="12" t="str">
        <f t="shared" si="1"/>
        <v>I</v>
      </c>
      <c r="C12" s="26">
        <f t="shared" si="2"/>
        <v>38292.620000000003</v>
      </c>
      <c r="D12" t="str">
        <f t="shared" si="3"/>
        <v>vis</v>
      </c>
      <c r="E12">
        <f>VLOOKUP(C12,Active!C$21:E$973,3,FALSE)</f>
        <v>1634.9972462566589</v>
      </c>
      <c r="F12" s="12" t="s">
        <v>117</v>
      </c>
      <c r="G12" t="str">
        <f t="shared" si="4"/>
        <v>38292.62</v>
      </c>
      <c r="H12" s="26">
        <f t="shared" si="5"/>
        <v>1635</v>
      </c>
      <c r="I12" s="51" t="s">
        <v>124</v>
      </c>
      <c r="J12" s="52" t="s">
        <v>125</v>
      </c>
      <c r="K12" s="51">
        <v>1635</v>
      </c>
      <c r="L12" s="51" t="s">
        <v>126</v>
      </c>
      <c r="M12" s="52" t="s">
        <v>127</v>
      </c>
      <c r="N12" s="52"/>
      <c r="O12" s="53" t="s">
        <v>128</v>
      </c>
      <c r="P12" s="54" t="s">
        <v>129</v>
      </c>
    </row>
    <row r="13" spans="1:16" x14ac:dyDescent="0.2">
      <c r="A13" s="26" t="str">
        <f t="shared" si="0"/>
        <v> AJ 92.1172 </v>
      </c>
      <c r="B13" s="12" t="str">
        <f t="shared" si="1"/>
        <v>I</v>
      </c>
      <c r="C13" s="26">
        <f t="shared" si="2"/>
        <v>41655.79</v>
      </c>
      <c r="D13" t="str">
        <f t="shared" si="3"/>
        <v>vis</v>
      </c>
      <c r="E13">
        <f>VLOOKUP(C13,Active!C$21:E$973,3,FALSE)</f>
        <v>2125.0005263298767</v>
      </c>
      <c r="F13" s="12" t="s">
        <v>117</v>
      </c>
      <c r="G13" t="str">
        <f t="shared" si="4"/>
        <v>41655.790</v>
      </c>
      <c r="H13" s="26">
        <f t="shared" si="5"/>
        <v>2125</v>
      </c>
      <c r="I13" s="51" t="s">
        <v>130</v>
      </c>
      <c r="J13" s="52" t="s">
        <v>131</v>
      </c>
      <c r="K13" s="51">
        <v>2125</v>
      </c>
      <c r="L13" s="51" t="s">
        <v>132</v>
      </c>
      <c r="M13" s="52" t="s">
        <v>133</v>
      </c>
      <c r="N13" s="52" t="s">
        <v>134</v>
      </c>
      <c r="O13" s="53" t="s">
        <v>135</v>
      </c>
      <c r="P13" s="53" t="s">
        <v>136</v>
      </c>
    </row>
    <row r="14" spans="1:16" x14ac:dyDescent="0.2">
      <c r="A14" s="26" t="str">
        <f t="shared" si="0"/>
        <v> AN 301.328 </v>
      </c>
      <c r="B14" s="12" t="str">
        <f t="shared" si="1"/>
        <v>I</v>
      </c>
      <c r="C14" s="26">
        <f t="shared" si="2"/>
        <v>42726.487000000001</v>
      </c>
      <c r="D14" t="str">
        <f t="shared" si="3"/>
        <v>vis</v>
      </c>
      <c r="E14">
        <f>VLOOKUP(C14,Active!C$21:E$973,3,FALSE)</f>
        <v>2280.9977081448174</v>
      </c>
      <c r="F14" s="12" t="s">
        <v>117</v>
      </c>
      <c r="G14" t="str">
        <f t="shared" si="4"/>
        <v>42726.487</v>
      </c>
      <c r="H14" s="26">
        <f t="shared" si="5"/>
        <v>2281</v>
      </c>
      <c r="I14" s="51" t="s">
        <v>137</v>
      </c>
      <c r="J14" s="52" t="s">
        <v>138</v>
      </c>
      <c r="K14" s="51">
        <v>2281</v>
      </c>
      <c r="L14" s="51" t="s">
        <v>139</v>
      </c>
      <c r="M14" s="52" t="s">
        <v>127</v>
      </c>
      <c r="N14" s="52"/>
      <c r="O14" s="53" t="s">
        <v>140</v>
      </c>
      <c r="P14" s="53" t="s">
        <v>141</v>
      </c>
    </row>
    <row r="15" spans="1:16" x14ac:dyDescent="0.2">
      <c r="A15" s="26" t="str">
        <f t="shared" si="0"/>
        <v> HABZ 88 </v>
      </c>
      <c r="B15" s="12" t="str">
        <f t="shared" si="1"/>
        <v>I</v>
      </c>
      <c r="C15" s="26">
        <f t="shared" si="2"/>
        <v>42740.29</v>
      </c>
      <c r="D15" t="str">
        <f t="shared" si="3"/>
        <v>vis</v>
      </c>
      <c r="E15">
        <f>VLOOKUP(C15,Active!C$21:E$973,3,FALSE)</f>
        <v>2283.0087617861291</v>
      </c>
      <c r="F15" s="12" t="s">
        <v>117</v>
      </c>
      <c r="G15" t="str">
        <f t="shared" si="4"/>
        <v>42740.290</v>
      </c>
      <c r="H15" s="26">
        <f t="shared" si="5"/>
        <v>2283</v>
      </c>
      <c r="I15" s="51" t="s">
        <v>142</v>
      </c>
      <c r="J15" s="52" t="s">
        <v>143</v>
      </c>
      <c r="K15" s="51">
        <v>2283</v>
      </c>
      <c r="L15" s="51" t="s">
        <v>144</v>
      </c>
      <c r="M15" s="52" t="s">
        <v>145</v>
      </c>
      <c r="N15" s="52"/>
      <c r="O15" s="53" t="s">
        <v>146</v>
      </c>
      <c r="P15" s="53" t="s">
        <v>73</v>
      </c>
    </row>
    <row r="16" spans="1:16" x14ac:dyDescent="0.2">
      <c r="A16" s="26" t="str">
        <f t="shared" si="0"/>
        <v>BAVM 31 </v>
      </c>
      <c r="B16" s="12" t="str">
        <f t="shared" si="1"/>
        <v>I</v>
      </c>
      <c r="C16" s="26">
        <f t="shared" si="2"/>
        <v>43481.472000000002</v>
      </c>
      <c r="D16" t="str">
        <f t="shared" si="3"/>
        <v>vis</v>
      </c>
      <c r="E16">
        <f>VLOOKUP(C16,Active!C$21:E$973,3,FALSE)</f>
        <v>2390.9966455776794</v>
      </c>
      <c r="F16" s="12" t="s">
        <v>117</v>
      </c>
      <c r="G16" t="str">
        <f t="shared" si="4"/>
        <v>43481.472</v>
      </c>
      <c r="H16" s="26">
        <f t="shared" si="5"/>
        <v>2391</v>
      </c>
      <c r="I16" s="51" t="s">
        <v>147</v>
      </c>
      <c r="J16" s="52" t="s">
        <v>148</v>
      </c>
      <c r="K16" s="51">
        <v>2391</v>
      </c>
      <c r="L16" s="51" t="s">
        <v>149</v>
      </c>
      <c r="M16" s="52" t="s">
        <v>127</v>
      </c>
      <c r="N16" s="52"/>
      <c r="O16" s="53" t="s">
        <v>150</v>
      </c>
      <c r="P16" s="54" t="s">
        <v>151</v>
      </c>
    </row>
    <row r="17" spans="1:16" x14ac:dyDescent="0.2">
      <c r="A17" s="26" t="str">
        <f t="shared" si="0"/>
        <v>BAVM 31 </v>
      </c>
      <c r="B17" s="12" t="str">
        <f t="shared" si="1"/>
        <v>I</v>
      </c>
      <c r="C17" s="26">
        <f t="shared" si="2"/>
        <v>43790.345999999998</v>
      </c>
      <c r="D17" t="str">
        <f t="shared" si="3"/>
        <v>vis</v>
      </c>
      <c r="E17">
        <f>VLOOKUP(C17,Active!C$21:E$973,3,FALSE)</f>
        <v>2435.9986148891721</v>
      </c>
      <c r="F17" s="12" t="s">
        <v>117</v>
      </c>
      <c r="G17" t="str">
        <f t="shared" si="4"/>
        <v>43790.346</v>
      </c>
      <c r="H17" s="26">
        <f t="shared" si="5"/>
        <v>2436</v>
      </c>
      <c r="I17" s="51" t="s">
        <v>152</v>
      </c>
      <c r="J17" s="52" t="s">
        <v>153</v>
      </c>
      <c r="K17" s="51">
        <v>2436</v>
      </c>
      <c r="L17" s="51" t="s">
        <v>154</v>
      </c>
      <c r="M17" s="52" t="s">
        <v>127</v>
      </c>
      <c r="N17" s="52"/>
      <c r="O17" s="53" t="s">
        <v>155</v>
      </c>
      <c r="P17" s="54" t="s">
        <v>151</v>
      </c>
    </row>
    <row r="18" spans="1:16" x14ac:dyDescent="0.2">
      <c r="A18" s="26" t="str">
        <f t="shared" si="0"/>
        <v> BBS 39 </v>
      </c>
      <c r="B18" s="12" t="str">
        <f t="shared" si="1"/>
        <v>I</v>
      </c>
      <c r="C18" s="26">
        <f t="shared" si="2"/>
        <v>43790.374000000003</v>
      </c>
      <c r="D18" t="str">
        <f t="shared" si="3"/>
        <v>vis</v>
      </c>
      <c r="E18">
        <f>VLOOKUP(C18,Active!C$21:E$973,3,FALSE)</f>
        <v>2436.0026944010151</v>
      </c>
      <c r="F18" s="12" t="s">
        <v>117</v>
      </c>
      <c r="G18" t="str">
        <f t="shared" si="4"/>
        <v>43790.374</v>
      </c>
      <c r="H18" s="26">
        <f t="shared" si="5"/>
        <v>2436</v>
      </c>
      <c r="I18" s="51" t="s">
        <v>156</v>
      </c>
      <c r="J18" s="52" t="s">
        <v>157</v>
      </c>
      <c r="K18" s="51">
        <v>2436</v>
      </c>
      <c r="L18" s="51" t="s">
        <v>158</v>
      </c>
      <c r="M18" s="52" t="s">
        <v>127</v>
      </c>
      <c r="N18" s="52"/>
      <c r="O18" s="53" t="s">
        <v>159</v>
      </c>
      <c r="P18" s="53" t="s">
        <v>82</v>
      </c>
    </row>
    <row r="19" spans="1:16" x14ac:dyDescent="0.2">
      <c r="A19" s="26" t="str">
        <f t="shared" si="0"/>
        <v> BBS 61 </v>
      </c>
      <c r="B19" s="12" t="str">
        <f t="shared" si="1"/>
        <v>I</v>
      </c>
      <c r="C19" s="26">
        <f t="shared" si="2"/>
        <v>44813.04</v>
      </c>
      <c r="D19" t="str">
        <f t="shared" si="3"/>
        <v>vis</v>
      </c>
      <c r="E19">
        <f>VLOOKUP(C19,Active!C$21:E$973,3,FALSE)</f>
        <v>2585.0019107413596</v>
      </c>
      <c r="F19" s="12" t="s">
        <v>117</v>
      </c>
      <c r="G19" t="str">
        <f t="shared" si="4"/>
        <v>44813.04</v>
      </c>
      <c r="H19" s="26">
        <f t="shared" si="5"/>
        <v>2585</v>
      </c>
      <c r="I19" s="51" t="s">
        <v>160</v>
      </c>
      <c r="J19" s="52" t="s">
        <v>161</v>
      </c>
      <c r="K19" s="51">
        <v>2585</v>
      </c>
      <c r="L19" s="51" t="s">
        <v>162</v>
      </c>
      <c r="M19" s="52" t="s">
        <v>127</v>
      </c>
      <c r="N19" s="52"/>
      <c r="O19" s="53" t="s">
        <v>163</v>
      </c>
      <c r="P19" s="53" t="s">
        <v>164</v>
      </c>
    </row>
    <row r="20" spans="1:16" x14ac:dyDescent="0.2">
      <c r="A20" s="26" t="str">
        <f t="shared" si="0"/>
        <v> BBS 75 </v>
      </c>
      <c r="B20" s="12" t="str">
        <f t="shared" si="1"/>
        <v>I</v>
      </c>
      <c r="C20" s="26">
        <f t="shared" si="2"/>
        <v>46055.307999999997</v>
      </c>
      <c r="D20" t="str">
        <f t="shared" si="3"/>
        <v>vis</v>
      </c>
      <c r="E20">
        <f>VLOOKUP(C20,Active!C$21:E$973,3,FALSE)</f>
        <v>2765.9964470657187</v>
      </c>
      <c r="F20" s="12" t="s">
        <v>117</v>
      </c>
      <c r="G20" t="str">
        <f t="shared" si="4"/>
        <v>46055.308</v>
      </c>
      <c r="H20" s="26">
        <f t="shared" si="5"/>
        <v>2766</v>
      </c>
      <c r="I20" s="51" t="s">
        <v>165</v>
      </c>
      <c r="J20" s="52" t="s">
        <v>166</v>
      </c>
      <c r="K20" s="51">
        <v>2766</v>
      </c>
      <c r="L20" s="51" t="s">
        <v>167</v>
      </c>
      <c r="M20" s="52" t="s">
        <v>127</v>
      </c>
      <c r="N20" s="52"/>
      <c r="O20" s="53" t="s">
        <v>168</v>
      </c>
      <c r="P20" s="53" t="s">
        <v>169</v>
      </c>
    </row>
    <row r="21" spans="1:16" x14ac:dyDescent="0.2">
      <c r="A21" s="26" t="str">
        <f t="shared" si="0"/>
        <v> BBS 87 </v>
      </c>
      <c r="B21" s="12" t="str">
        <f t="shared" si="1"/>
        <v>I</v>
      </c>
      <c r="C21" s="26">
        <f t="shared" si="2"/>
        <v>47208.389000000003</v>
      </c>
      <c r="D21" t="str">
        <f t="shared" si="3"/>
        <v>vis</v>
      </c>
      <c r="E21">
        <f>VLOOKUP(C21,Active!C$21:E$973,3,FALSE)</f>
        <v>2933.9967182949781</v>
      </c>
      <c r="F21" s="12" t="s">
        <v>117</v>
      </c>
      <c r="G21" t="str">
        <f t="shared" si="4"/>
        <v>47208.389</v>
      </c>
      <c r="H21" s="26">
        <f t="shared" si="5"/>
        <v>2934</v>
      </c>
      <c r="I21" s="51" t="s">
        <v>170</v>
      </c>
      <c r="J21" s="52" t="s">
        <v>171</v>
      </c>
      <c r="K21" s="51">
        <v>2934</v>
      </c>
      <c r="L21" s="51" t="s">
        <v>149</v>
      </c>
      <c r="M21" s="52" t="s">
        <v>127</v>
      </c>
      <c r="N21" s="52"/>
      <c r="O21" s="53" t="s">
        <v>172</v>
      </c>
      <c r="P21" s="53" t="s">
        <v>173</v>
      </c>
    </row>
    <row r="22" spans="1:16" x14ac:dyDescent="0.2">
      <c r="A22" s="26" t="str">
        <f t="shared" si="0"/>
        <v> BBS 92 </v>
      </c>
      <c r="B22" s="12" t="str">
        <f t="shared" si="1"/>
        <v>I</v>
      </c>
      <c r="C22" s="26">
        <f t="shared" si="2"/>
        <v>47565.26</v>
      </c>
      <c r="D22" t="str">
        <f t="shared" si="3"/>
        <v>vis</v>
      </c>
      <c r="E22">
        <f>VLOOKUP(C22,Active!C$21:E$973,3,FALSE)</f>
        <v>2985.9916993881161</v>
      </c>
      <c r="F22" s="12" t="s">
        <v>117</v>
      </c>
      <c r="G22" t="str">
        <f t="shared" si="4"/>
        <v>47565.260</v>
      </c>
      <c r="H22" s="26">
        <f t="shared" si="5"/>
        <v>2986</v>
      </c>
      <c r="I22" s="51" t="s">
        <v>174</v>
      </c>
      <c r="J22" s="52" t="s">
        <v>175</v>
      </c>
      <c r="K22" s="51">
        <v>2986</v>
      </c>
      <c r="L22" s="51" t="s">
        <v>176</v>
      </c>
      <c r="M22" s="52" t="s">
        <v>127</v>
      </c>
      <c r="N22" s="52"/>
      <c r="O22" s="53" t="s">
        <v>172</v>
      </c>
      <c r="P22" s="53" t="s">
        <v>177</v>
      </c>
    </row>
    <row r="23" spans="1:16" x14ac:dyDescent="0.2">
      <c r="A23" s="26" t="str">
        <f t="shared" si="0"/>
        <v> BBS 93 </v>
      </c>
      <c r="B23" s="12" t="str">
        <f t="shared" si="1"/>
        <v>I</v>
      </c>
      <c r="C23" s="26">
        <f t="shared" si="2"/>
        <v>47812.391000000003</v>
      </c>
      <c r="D23" t="str">
        <f t="shared" si="3"/>
        <v>vis</v>
      </c>
      <c r="E23">
        <f>VLOOKUP(C23,Active!C$21:E$973,3,FALSE)</f>
        <v>3021.997907997189</v>
      </c>
      <c r="F23" s="12" t="s">
        <v>117</v>
      </c>
      <c r="G23" t="str">
        <f t="shared" si="4"/>
        <v>47812.391</v>
      </c>
      <c r="H23" s="26">
        <f t="shared" si="5"/>
        <v>3022</v>
      </c>
      <c r="I23" s="51" t="s">
        <v>178</v>
      </c>
      <c r="J23" s="52" t="s">
        <v>179</v>
      </c>
      <c r="K23" s="51">
        <v>3022</v>
      </c>
      <c r="L23" s="51" t="s">
        <v>180</v>
      </c>
      <c r="M23" s="52" t="s">
        <v>127</v>
      </c>
      <c r="N23" s="52"/>
      <c r="O23" s="53" t="s">
        <v>181</v>
      </c>
      <c r="P23" s="53" t="s">
        <v>182</v>
      </c>
    </row>
    <row r="24" spans="1:16" x14ac:dyDescent="0.2">
      <c r="A24" s="26" t="str">
        <f t="shared" si="0"/>
        <v>BAVM 93 </v>
      </c>
      <c r="B24" s="12" t="str">
        <f t="shared" si="1"/>
        <v>I</v>
      </c>
      <c r="C24" s="26">
        <f t="shared" si="2"/>
        <v>50077.391000000003</v>
      </c>
      <c r="D24" t="str">
        <f t="shared" si="3"/>
        <v>vis</v>
      </c>
      <c r="E24">
        <f>VLOOKUP(C24,Active!C$21:E$973,3,FALSE)</f>
        <v>3352.0012766540926</v>
      </c>
      <c r="F24" s="12" t="s">
        <v>117</v>
      </c>
      <c r="G24" t="str">
        <f t="shared" si="4"/>
        <v>50077.391</v>
      </c>
      <c r="H24" s="26">
        <f t="shared" si="5"/>
        <v>3352</v>
      </c>
      <c r="I24" s="51" t="s">
        <v>183</v>
      </c>
      <c r="J24" s="52" t="s">
        <v>184</v>
      </c>
      <c r="K24" s="51">
        <v>3352</v>
      </c>
      <c r="L24" s="51" t="s">
        <v>185</v>
      </c>
      <c r="M24" s="52" t="s">
        <v>127</v>
      </c>
      <c r="N24" s="52"/>
      <c r="O24" s="53" t="s">
        <v>186</v>
      </c>
      <c r="P24" s="54" t="s">
        <v>187</v>
      </c>
    </row>
    <row r="25" spans="1:16" x14ac:dyDescent="0.2">
      <c r="A25" s="26" t="str">
        <f t="shared" si="0"/>
        <v> JAAVSO 41;122 </v>
      </c>
      <c r="B25" s="12" t="str">
        <f t="shared" si="1"/>
        <v>I</v>
      </c>
      <c r="C25" s="26">
        <f t="shared" si="2"/>
        <v>50365.661</v>
      </c>
      <c r="D25" t="str">
        <f t="shared" si="3"/>
        <v>vis</v>
      </c>
      <c r="E25">
        <f>VLOOKUP(C25,Active!C$21:E$973,3,FALSE)</f>
        <v>3394.0013080371937</v>
      </c>
      <c r="F25" s="12" t="s">
        <v>117</v>
      </c>
      <c r="G25" t="str">
        <f t="shared" si="4"/>
        <v>50365.661</v>
      </c>
      <c r="H25" s="26">
        <f t="shared" si="5"/>
        <v>3394</v>
      </c>
      <c r="I25" s="51" t="s">
        <v>188</v>
      </c>
      <c r="J25" s="52" t="s">
        <v>189</v>
      </c>
      <c r="K25" s="51">
        <v>3394</v>
      </c>
      <c r="L25" s="51" t="s">
        <v>185</v>
      </c>
      <c r="M25" s="52" t="s">
        <v>127</v>
      </c>
      <c r="N25" s="52"/>
      <c r="O25" s="53" t="s">
        <v>190</v>
      </c>
      <c r="P25" s="53" t="s">
        <v>191</v>
      </c>
    </row>
    <row r="26" spans="1:16" x14ac:dyDescent="0.2">
      <c r="A26" s="26" t="str">
        <f t="shared" si="0"/>
        <v>BAVM 174 </v>
      </c>
      <c r="B26" s="12" t="str">
        <f t="shared" si="1"/>
        <v>I</v>
      </c>
      <c r="C26" s="26">
        <f t="shared" si="2"/>
        <v>53330.675000000003</v>
      </c>
      <c r="D26" t="str">
        <f t="shared" si="3"/>
        <v>vis</v>
      </c>
      <c r="E26">
        <f>VLOOKUP(C26,Active!C$21:E$973,3,FALSE)</f>
        <v>3825.9945125029253</v>
      </c>
      <c r="F26" s="12" t="s">
        <v>117</v>
      </c>
      <c r="G26" t="str">
        <f t="shared" si="4"/>
        <v>53330.675</v>
      </c>
      <c r="H26" s="26">
        <f t="shared" si="5"/>
        <v>3826</v>
      </c>
      <c r="I26" s="51" t="s">
        <v>192</v>
      </c>
      <c r="J26" s="52" t="s">
        <v>193</v>
      </c>
      <c r="K26" s="51">
        <v>3826</v>
      </c>
      <c r="L26" s="51" t="s">
        <v>194</v>
      </c>
      <c r="M26" s="52" t="s">
        <v>127</v>
      </c>
      <c r="N26" s="52"/>
      <c r="O26" s="53" t="s">
        <v>195</v>
      </c>
      <c r="P26" s="54" t="s">
        <v>196</v>
      </c>
    </row>
    <row r="27" spans="1:16" x14ac:dyDescent="0.2">
      <c r="A27" s="26" t="str">
        <f t="shared" si="0"/>
        <v>BAVM 201 </v>
      </c>
      <c r="B27" s="12" t="str">
        <f t="shared" si="1"/>
        <v>I</v>
      </c>
      <c r="C27" s="26">
        <f t="shared" si="2"/>
        <v>54504.385499999997</v>
      </c>
      <c r="D27" t="str">
        <f t="shared" si="3"/>
        <v>vis</v>
      </c>
      <c r="E27">
        <f>VLOOKUP(C27,Active!C$21:E$973,3,FALSE)</f>
        <v>3997.0004369302878</v>
      </c>
      <c r="F27" s="12" t="s">
        <v>117</v>
      </c>
      <c r="G27" t="str">
        <f t="shared" si="4"/>
        <v>54504.3855</v>
      </c>
      <c r="H27" s="26">
        <f t="shared" si="5"/>
        <v>3997</v>
      </c>
      <c r="I27" s="51" t="s">
        <v>197</v>
      </c>
      <c r="J27" s="52" t="s">
        <v>198</v>
      </c>
      <c r="K27" s="51">
        <v>3997</v>
      </c>
      <c r="L27" s="51" t="s">
        <v>199</v>
      </c>
      <c r="M27" s="52" t="s">
        <v>200</v>
      </c>
      <c r="N27" s="52" t="s">
        <v>201</v>
      </c>
      <c r="O27" s="53" t="s">
        <v>202</v>
      </c>
      <c r="P27" s="54" t="s">
        <v>203</v>
      </c>
    </row>
    <row r="28" spans="1:16" ht="25.5" x14ac:dyDescent="0.2">
      <c r="A28" s="26" t="str">
        <f t="shared" si="0"/>
        <v>BAVM 241 (=IBVS 6157) </v>
      </c>
      <c r="B28" s="12" t="str">
        <f t="shared" si="1"/>
        <v>I</v>
      </c>
      <c r="C28" s="26">
        <f t="shared" si="2"/>
        <v>57263.554799999998</v>
      </c>
      <c r="D28" t="str">
        <f t="shared" si="3"/>
        <v>vis</v>
      </c>
      <c r="E28">
        <f>VLOOKUP(C28,Active!C$21:E$973,3,FALSE)</f>
        <v>4399.0027167072021</v>
      </c>
      <c r="F28" s="12" t="s">
        <v>117</v>
      </c>
      <c r="G28" t="str">
        <f t="shared" si="4"/>
        <v>57263.5548</v>
      </c>
      <c r="H28" s="26">
        <f t="shared" si="5"/>
        <v>4399</v>
      </c>
      <c r="I28" s="51" t="s">
        <v>204</v>
      </c>
      <c r="J28" s="52" t="s">
        <v>205</v>
      </c>
      <c r="K28" s="51" t="s">
        <v>206</v>
      </c>
      <c r="L28" s="51" t="s">
        <v>207</v>
      </c>
      <c r="M28" s="52" t="s">
        <v>200</v>
      </c>
      <c r="N28" s="52" t="s">
        <v>117</v>
      </c>
      <c r="O28" s="53" t="s">
        <v>208</v>
      </c>
      <c r="P28" s="54" t="s">
        <v>209</v>
      </c>
    </row>
    <row r="29" spans="1:16" ht="12.75" customHeight="1" x14ac:dyDescent="0.2">
      <c r="A29" s="26" t="str">
        <f t="shared" si="0"/>
        <v> BTAD 45.38 </v>
      </c>
      <c r="B29" s="12" t="str">
        <f t="shared" si="1"/>
        <v>I</v>
      </c>
      <c r="C29" s="26">
        <f t="shared" si="2"/>
        <v>13144.529</v>
      </c>
      <c r="D29" t="str">
        <f t="shared" si="3"/>
        <v>vis</v>
      </c>
      <c r="E29">
        <f>VLOOKUP(C29,Active!C$21:E$973,3,FALSE)</f>
        <v>-2029.0004337832358</v>
      </c>
      <c r="F29" s="12" t="s">
        <v>117</v>
      </c>
      <c r="G29" t="str">
        <f t="shared" si="4"/>
        <v>13144.529</v>
      </c>
      <c r="H29" s="26">
        <f t="shared" si="5"/>
        <v>-2029</v>
      </c>
      <c r="I29" s="51" t="s">
        <v>210</v>
      </c>
      <c r="J29" s="52" t="s">
        <v>211</v>
      </c>
      <c r="K29" s="51">
        <v>-2029</v>
      </c>
      <c r="L29" s="51" t="s">
        <v>212</v>
      </c>
      <c r="M29" s="52" t="s">
        <v>121</v>
      </c>
      <c r="N29" s="52"/>
      <c r="O29" s="53" t="s">
        <v>122</v>
      </c>
      <c r="P29" s="53" t="s">
        <v>43</v>
      </c>
    </row>
    <row r="30" spans="1:16" ht="12.75" customHeight="1" x14ac:dyDescent="0.2">
      <c r="A30" s="26" t="str">
        <f t="shared" si="0"/>
        <v> BTAD 45.38 </v>
      </c>
      <c r="B30" s="12" t="str">
        <f t="shared" si="1"/>
        <v>I</v>
      </c>
      <c r="C30" s="26">
        <f t="shared" si="2"/>
        <v>14716.261</v>
      </c>
      <c r="D30" t="str">
        <f t="shared" si="3"/>
        <v>vis</v>
      </c>
      <c r="E30">
        <f>VLOOKUP(C30,Active!C$21:E$973,3,FALSE)</f>
        <v>-1800.0040299749126</v>
      </c>
      <c r="F30" s="12" t="s">
        <v>117</v>
      </c>
      <c r="G30" t="str">
        <f t="shared" si="4"/>
        <v>14716.261</v>
      </c>
      <c r="H30" s="26">
        <f t="shared" si="5"/>
        <v>-1800</v>
      </c>
      <c r="I30" s="51" t="s">
        <v>213</v>
      </c>
      <c r="J30" s="52" t="s">
        <v>214</v>
      </c>
      <c r="K30" s="51">
        <v>-1800</v>
      </c>
      <c r="L30" s="51" t="s">
        <v>215</v>
      </c>
      <c r="M30" s="52" t="s">
        <v>121</v>
      </c>
      <c r="N30" s="52"/>
      <c r="O30" s="53" t="s">
        <v>122</v>
      </c>
      <c r="P30" s="53" t="s">
        <v>43</v>
      </c>
    </row>
    <row r="31" spans="1:16" ht="12.75" customHeight="1" x14ac:dyDescent="0.2">
      <c r="A31" s="26" t="str">
        <f t="shared" si="0"/>
        <v> BTAD 45.38 </v>
      </c>
      <c r="B31" s="12" t="str">
        <f t="shared" si="1"/>
        <v>I</v>
      </c>
      <c r="C31" s="26">
        <f t="shared" si="2"/>
        <v>15430.098</v>
      </c>
      <c r="D31" t="str">
        <f t="shared" si="3"/>
        <v>vis</v>
      </c>
      <c r="E31">
        <f>VLOOKUP(C31,Active!C$21:E$973,3,FALSE)</f>
        <v>-1696.0002265877433</v>
      </c>
      <c r="F31" s="12" t="s">
        <v>117</v>
      </c>
      <c r="G31" t="str">
        <f t="shared" si="4"/>
        <v>15430.098</v>
      </c>
      <c r="H31" s="26">
        <f t="shared" si="5"/>
        <v>-1696</v>
      </c>
      <c r="I31" s="51" t="s">
        <v>216</v>
      </c>
      <c r="J31" s="52" t="s">
        <v>217</v>
      </c>
      <c r="K31" s="51">
        <v>-1696</v>
      </c>
      <c r="L31" s="51" t="s">
        <v>218</v>
      </c>
      <c r="M31" s="52" t="s">
        <v>121</v>
      </c>
      <c r="N31" s="52"/>
      <c r="O31" s="53" t="s">
        <v>122</v>
      </c>
      <c r="P31" s="53" t="s">
        <v>43</v>
      </c>
    </row>
    <row r="32" spans="1:16" ht="12.75" customHeight="1" x14ac:dyDescent="0.2">
      <c r="A32" s="26" t="str">
        <f t="shared" si="0"/>
        <v> BTAD 45.38 </v>
      </c>
      <c r="B32" s="12" t="str">
        <f t="shared" si="1"/>
        <v>I</v>
      </c>
      <c r="C32" s="26">
        <f t="shared" si="2"/>
        <v>15711.504999999999</v>
      </c>
      <c r="D32" t="str">
        <f t="shared" si="3"/>
        <v>vis</v>
      </c>
      <c r="E32">
        <f>VLOOKUP(C32,Active!C$21:E$973,3,FALSE)</f>
        <v>-1655.0001126965146</v>
      </c>
      <c r="F32" s="12" t="s">
        <v>117</v>
      </c>
      <c r="G32" t="str">
        <f t="shared" si="4"/>
        <v>15711.505</v>
      </c>
      <c r="H32" s="26">
        <f t="shared" si="5"/>
        <v>-1655</v>
      </c>
      <c r="I32" s="51" t="s">
        <v>219</v>
      </c>
      <c r="J32" s="52" t="s">
        <v>220</v>
      </c>
      <c r="K32" s="51">
        <v>-1655</v>
      </c>
      <c r="L32" s="51" t="s">
        <v>221</v>
      </c>
      <c r="M32" s="52" t="s">
        <v>121</v>
      </c>
      <c r="N32" s="52"/>
      <c r="O32" s="53" t="s">
        <v>122</v>
      </c>
      <c r="P32" s="53" t="s">
        <v>43</v>
      </c>
    </row>
    <row r="33" spans="1:16" ht="12.75" customHeight="1" x14ac:dyDescent="0.2">
      <c r="A33" s="26" t="str">
        <f t="shared" si="0"/>
        <v> BTAD 45.38 </v>
      </c>
      <c r="B33" s="12" t="str">
        <f t="shared" si="1"/>
        <v>I</v>
      </c>
      <c r="C33" s="26">
        <f t="shared" si="2"/>
        <v>16116.455</v>
      </c>
      <c r="D33" t="str">
        <f t="shared" si="3"/>
        <v>vis</v>
      </c>
      <c r="E33">
        <f>VLOOKUP(C33,Active!C$21:E$973,3,FALSE)</f>
        <v>-1596.0001726799082</v>
      </c>
      <c r="F33" s="12" t="s">
        <v>117</v>
      </c>
      <c r="G33" t="str">
        <f t="shared" si="4"/>
        <v>16116.455</v>
      </c>
      <c r="H33" s="26">
        <f t="shared" si="5"/>
        <v>-1596</v>
      </c>
      <c r="I33" s="51" t="s">
        <v>222</v>
      </c>
      <c r="J33" s="52" t="s">
        <v>223</v>
      </c>
      <c r="K33" s="51">
        <v>-1596</v>
      </c>
      <c r="L33" s="51" t="s">
        <v>221</v>
      </c>
      <c r="M33" s="52" t="s">
        <v>121</v>
      </c>
      <c r="N33" s="52"/>
      <c r="O33" s="53" t="s">
        <v>122</v>
      </c>
      <c r="P33" s="53" t="s">
        <v>43</v>
      </c>
    </row>
    <row r="34" spans="1:16" ht="12.75" customHeight="1" x14ac:dyDescent="0.2">
      <c r="A34" s="26" t="str">
        <f t="shared" si="0"/>
        <v> BTAD 45.38 </v>
      </c>
      <c r="B34" s="12" t="str">
        <f t="shared" si="1"/>
        <v>I</v>
      </c>
      <c r="C34" s="26">
        <f t="shared" si="2"/>
        <v>16391.017</v>
      </c>
      <c r="D34" t="str">
        <f t="shared" si="3"/>
        <v>vis</v>
      </c>
      <c r="E34">
        <f>VLOOKUP(C34,Active!C$21:E$973,3,FALSE)</f>
        <v>-1555.9973537372255</v>
      </c>
      <c r="F34" s="12" t="s">
        <v>117</v>
      </c>
      <c r="G34" t="str">
        <f t="shared" si="4"/>
        <v>16391.017</v>
      </c>
      <c r="H34" s="26">
        <f t="shared" si="5"/>
        <v>-1556</v>
      </c>
      <c r="I34" s="51" t="s">
        <v>224</v>
      </c>
      <c r="J34" s="52" t="s">
        <v>225</v>
      </c>
      <c r="K34" s="51">
        <v>-1556</v>
      </c>
      <c r="L34" s="51" t="s">
        <v>158</v>
      </c>
      <c r="M34" s="52" t="s">
        <v>121</v>
      </c>
      <c r="N34" s="52"/>
      <c r="O34" s="53" t="s">
        <v>122</v>
      </c>
      <c r="P34" s="53" t="s">
        <v>43</v>
      </c>
    </row>
    <row r="35" spans="1:16" ht="12.75" customHeight="1" x14ac:dyDescent="0.2">
      <c r="A35" s="26" t="str">
        <f t="shared" si="0"/>
        <v> BTAD 45.38 </v>
      </c>
      <c r="B35" s="12" t="str">
        <f t="shared" si="1"/>
        <v>I</v>
      </c>
      <c r="C35" s="26">
        <f t="shared" si="2"/>
        <v>16837.127</v>
      </c>
      <c r="D35" t="str">
        <f t="shared" si="3"/>
        <v>vis</v>
      </c>
      <c r="E35">
        <f>VLOOKUP(C35,Active!C$21:E$973,3,FALSE)</f>
        <v>-1491.0005313127083</v>
      </c>
      <c r="F35" s="12" t="s">
        <v>117</v>
      </c>
      <c r="G35" t="str">
        <f t="shared" si="4"/>
        <v>16837.127</v>
      </c>
      <c r="H35" s="26">
        <f t="shared" si="5"/>
        <v>-1491</v>
      </c>
      <c r="I35" s="51" t="s">
        <v>226</v>
      </c>
      <c r="J35" s="52" t="s">
        <v>227</v>
      </c>
      <c r="K35" s="51">
        <v>-1491</v>
      </c>
      <c r="L35" s="51" t="s">
        <v>228</v>
      </c>
      <c r="M35" s="52" t="s">
        <v>121</v>
      </c>
      <c r="N35" s="52"/>
      <c r="O35" s="53" t="s">
        <v>122</v>
      </c>
      <c r="P35" s="53" t="s">
        <v>43</v>
      </c>
    </row>
    <row r="36" spans="1:16" ht="12.75" customHeight="1" x14ac:dyDescent="0.2">
      <c r="A36" s="26" t="str">
        <f t="shared" si="0"/>
        <v> BTAD 45.38 </v>
      </c>
      <c r="B36" s="12" t="str">
        <f t="shared" si="1"/>
        <v>I</v>
      </c>
      <c r="C36" s="26">
        <f t="shared" si="2"/>
        <v>17187.182000000001</v>
      </c>
      <c r="D36" t="str">
        <f t="shared" si="3"/>
        <v>vis</v>
      </c>
      <c r="E36">
        <f>VLOOKUP(C36,Active!C$21:E$973,3,FALSE)</f>
        <v>-1439.9986199594223</v>
      </c>
      <c r="F36" s="12" t="s">
        <v>117</v>
      </c>
      <c r="G36" t="str">
        <f t="shared" si="4"/>
        <v>17187.182</v>
      </c>
      <c r="H36" s="26">
        <f t="shared" si="5"/>
        <v>-1440</v>
      </c>
      <c r="I36" s="51" t="s">
        <v>229</v>
      </c>
      <c r="J36" s="52" t="s">
        <v>230</v>
      </c>
      <c r="K36" s="51">
        <v>-1440</v>
      </c>
      <c r="L36" s="51" t="s">
        <v>185</v>
      </c>
      <c r="M36" s="52" t="s">
        <v>121</v>
      </c>
      <c r="N36" s="52"/>
      <c r="O36" s="53" t="s">
        <v>122</v>
      </c>
      <c r="P36" s="53" t="s">
        <v>43</v>
      </c>
    </row>
    <row r="37" spans="1:16" ht="12.75" customHeight="1" x14ac:dyDescent="0.2">
      <c r="A37" s="26" t="str">
        <f t="shared" si="0"/>
        <v> BTAD 45.38 </v>
      </c>
      <c r="B37" s="12" t="str">
        <f t="shared" si="1"/>
        <v>I</v>
      </c>
      <c r="C37" s="26">
        <f t="shared" si="2"/>
        <v>17509.763999999999</v>
      </c>
      <c r="D37" t="str">
        <f t="shared" si="3"/>
        <v>vis</v>
      </c>
      <c r="E37">
        <f>VLOOKUP(C37,Active!C$21:E$973,3,FALSE)</f>
        <v>-1392.9994382075104</v>
      </c>
      <c r="F37" s="12" t="s">
        <v>117</v>
      </c>
      <c r="G37" t="str">
        <f t="shared" si="4"/>
        <v>17509.764</v>
      </c>
      <c r="H37" s="26">
        <f t="shared" si="5"/>
        <v>-1393</v>
      </c>
      <c r="I37" s="51" t="s">
        <v>231</v>
      </c>
      <c r="J37" s="52" t="s">
        <v>232</v>
      </c>
      <c r="K37" s="51">
        <v>-1393</v>
      </c>
      <c r="L37" s="51" t="s">
        <v>132</v>
      </c>
      <c r="M37" s="52" t="s">
        <v>121</v>
      </c>
      <c r="N37" s="52"/>
      <c r="O37" s="53" t="s">
        <v>122</v>
      </c>
      <c r="P37" s="53" t="s">
        <v>43</v>
      </c>
    </row>
    <row r="38" spans="1:16" ht="12.75" customHeight="1" x14ac:dyDescent="0.2">
      <c r="A38" s="26" t="str">
        <f t="shared" si="0"/>
        <v> BLYN 6.73 </v>
      </c>
      <c r="B38" s="12" t="str">
        <f t="shared" si="1"/>
        <v>I</v>
      </c>
      <c r="C38" s="26">
        <f t="shared" si="2"/>
        <v>17523.503000000001</v>
      </c>
      <c r="D38" t="str">
        <f t="shared" si="3"/>
        <v>vis</v>
      </c>
      <c r="E38">
        <f>VLOOKUP(C38,Active!C$21:E$973,3,FALSE)</f>
        <v>-1390.9977091646945</v>
      </c>
      <c r="F38" s="12" t="s">
        <v>117</v>
      </c>
      <c r="G38" t="str">
        <f t="shared" si="4"/>
        <v>17523.503</v>
      </c>
      <c r="H38" s="26">
        <f t="shared" si="5"/>
        <v>-1391</v>
      </c>
      <c r="I38" s="51" t="s">
        <v>233</v>
      </c>
      <c r="J38" s="52" t="s">
        <v>234</v>
      </c>
      <c r="K38" s="51">
        <v>-1391</v>
      </c>
      <c r="L38" s="51" t="s">
        <v>235</v>
      </c>
      <c r="M38" s="52" t="s">
        <v>127</v>
      </c>
      <c r="N38" s="52"/>
      <c r="O38" s="53" t="s">
        <v>236</v>
      </c>
      <c r="P38" s="53" t="s">
        <v>45</v>
      </c>
    </row>
    <row r="39" spans="1:16" ht="12.75" customHeight="1" x14ac:dyDescent="0.2">
      <c r="A39" s="26" t="str">
        <f t="shared" si="0"/>
        <v> AN 176.175 </v>
      </c>
      <c r="B39" s="12" t="str">
        <f t="shared" si="1"/>
        <v>I</v>
      </c>
      <c r="C39" s="26">
        <f t="shared" si="2"/>
        <v>17523.505000000001</v>
      </c>
      <c r="D39" t="str">
        <f t="shared" si="3"/>
        <v>vis</v>
      </c>
      <c r="E39">
        <f>VLOOKUP(C39,Active!C$21:E$973,3,FALSE)</f>
        <v>-1390.9974177709914</v>
      </c>
      <c r="F39" s="12" t="s">
        <v>117</v>
      </c>
      <c r="G39" t="str">
        <f t="shared" si="4"/>
        <v>17523.505</v>
      </c>
      <c r="H39" s="26">
        <f t="shared" si="5"/>
        <v>-1391</v>
      </c>
      <c r="I39" s="51" t="s">
        <v>237</v>
      </c>
      <c r="J39" s="52" t="s">
        <v>238</v>
      </c>
      <c r="K39" s="51">
        <v>-1391</v>
      </c>
      <c r="L39" s="51" t="s">
        <v>158</v>
      </c>
      <c r="M39" s="52" t="s">
        <v>127</v>
      </c>
      <c r="N39" s="52"/>
      <c r="O39" s="53" t="s">
        <v>239</v>
      </c>
      <c r="P39" s="53" t="s">
        <v>46</v>
      </c>
    </row>
    <row r="40" spans="1:16" ht="12.75" customHeight="1" x14ac:dyDescent="0.2">
      <c r="A40" s="26" t="str">
        <f t="shared" si="0"/>
        <v> AN 176.175 </v>
      </c>
      <c r="B40" s="12" t="str">
        <f t="shared" si="1"/>
        <v>I</v>
      </c>
      <c r="C40" s="26">
        <f t="shared" si="2"/>
        <v>17544.037</v>
      </c>
      <c r="D40" t="str">
        <f t="shared" si="3"/>
        <v>vis</v>
      </c>
      <c r="E40">
        <f>VLOOKUP(C40,Active!C$21:E$973,3,FALSE)</f>
        <v>-1388.0059700159084</v>
      </c>
      <c r="F40" s="12" t="s">
        <v>117</v>
      </c>
      <c r="G40" t="str">
        <f t="shared" si="4"/>
        <v>17544.037</v>
      </c>
      <c r="H40" s="26">
        <f t="shared" si="5"/>
        <v>-1388</v>
      </c>
      <c r="I40" s="51" t="s">
        <v>240</v>
      </c>
      <c r="J40" s="52" t="s">
        <v>241</v>
      </c>
      <c r="K40" s="51">
        <v>-1388</v>
      </c>
      <c r="L40" s="51" t="s">
        <v>242</v>
      </c>
      <c r="M40" s="52" t="s">
        <v>127</v>
      </c>
      <c r="N40" s="52"/>
      <c r="O40" s="53" t="s">
        <v>239</v>
      </c>
      <c r="P40" s="53" t="s">
        <v>46</v>
      </c>
    </row>
    <row r="41" spans="1:16" ht="12.75" customHeight="1" x14ac:dyDescent="0.2">
      <c r="A41" s="26" t="str">
        <f t="shared" si="0"/>
        <v>VSB 47 </v>
      </c>
      <c r="B41" s="12" t="str">
        <f t="shared" si="1"/>
        <v>I</v>
      </c>
      <c r="C41" s="26">
        <f t="shared" si="2"/>
        <v>17564.661</v>
      </c>
      <c r="D41" t="str">
        <f t="shared" si="3"/>
        <v>vis</v>
      </c>
      <c r="E41">
        <f>VLOOKUP(C41,Active!C$21:E$973,3,FALSE)</f>
        <v>-1385.0011181504867</v>
      </c>
      <c r="F41" s="12" t="s">
        <v>117</v>
      </c>
      <c r="G41" t="str">
        <f t="shared" si="4"/>
        <v>17564.661</v>
      </c>
      <c r="H41" s="26">
        <f t="shared" si="5"/>
        <v>-1385</v>
      </c>
      <c r="I41" s="51" t="s">
        <v>243</v>
      </c>
      <c r="J41" s="52" t="s">
        <v>244</v>
      </c>
      <c r="K41" s="51">
        <v>-1385</v>
      </c>
      <c r="L41" s="51" t="s">
        <v>245</v>
      </c>
      <c r="M41" s="52" t="s">
        <v>127</v>
      </c>
      <c r="N41" s="52"/>
      <c r="O41" s="53" t="s">
        <v>239</v>
      </c>
      <c r="P41" s="54" t="s">
        <v>47</v>
      </c>
    </row>
    <row r="42" spans="1:16" ht="12.75" customHeight="1" x14ac:dyDescent="0.2">
      <c r="A42" s="26" t="str">
        <f t="shared" si="0"/>
        <v> BLYN 6.73 </v>
      </c>
      <c r="B42" s="12" t="str">
        <f t="shared" si="1"/>
        <v>I</v>
      </c>
      <c r="C42" s="26">
        <f t="shared" si="2"/>
        <v>17571.517</v>
      </c>
      <c r="D42" t="str">
        <f t="shared" si="3"/>
        <v>vis</v>
      </c>
      <c r="E42">
        <f>VLOOKUP(C42,Active!C$21:E$973,3,FALSE)</f>
        <v>-1384.0022205365744</v>
      </c>
      <c r="F42" s="12" t="s">
        <v>117</v>
      </c>
      <c r="G42" t="str">
        <f t="shared" si="4"/>
        <v>17571.517</v>
      </c>
      <c r="H42" s="26">
        <f t="shared" si="5"/>
        <v>-1384</v>
      </c>
      <c r="I42" s="51" t="s">
        <v>246</v>
      </c>
      <c r="J42" s="52" t="s">
        <v>247</v>
      </c>
      <c r="K42" s="51">
        <v>-1384</v>
      </c>
      <c r="L42" s="51" t="s">
        <v>248</v>
      </c>
      <c r="M42" s="52" t="s">
        <v>127</v>
      </c>
      <c r="N42" s="52"/>
      <c r="O42" s="53" t="s">
        <v>236</v>
      </c>
      <c r="P42" s="53" t="s">
        <v>45</v>
      </c>
    </row>
    <row r="43" spans="1:16" ht="12.75" customHeight="1" x14ac:dyDescent="0.2">
      <c r="A43" s="26" t="str">
        <f t="shared" si="0"/>
        <v> BAN 2.131 </v>
      </c>
      <c r="B43" s="12" t="str">
        <f t="shared" si="1"/>
        <v>I</v>
      </c>
      <c r="C43" s="26">
        <f t="shared" si="2"/>
        <v>17578.385999999999</v>
      </c>
      <c r="D43" t="str">
        <f t="shared" si="3"/>
        <v>vis</v>
      </c>
      <c r="E43">
        <f>VLOOKUP(C43,Active!C$21:E$973,3,FALSE)</f>
        <v>-1383.0014288635925</v>
      </c>
      <c r="F43" s="12" t="s">
        <v>117</v>
      </c>
      <c r="G43" t="str">
        <f t="shared" si="4"/>
        <v>17578.386</v>
      </c>
      <c r="H43" s="26">
        <f t="shared" si="5"/>
        <v>-1383</v>
      </c>
      <c r="I43" s="51" t="s">
        <v>249</v>
      </c>
      <c r="J43" s="52" t="s">
        <v>250</v>
      </c>
      <c r="K43" s="51">
        <v>-1383</v>
      </c>
      <c r="L43" s="51" t="s">
        <v>154</v>
      </c>
      <c r="M43" s="52" t="s">
        <v>127</v>
      </c>
      <c r="N43" s="52"/>
      <c r="O43" s="53" t="s">
        <v>251</v>
      </c>
      <c r="P43" s="53" t="s">
        <v>48</v>
      </c>
    </row>
    <row r="44" spans="1:16" ht="12.75" customHeight="1" x14ac:dyDescent="0.2">
      <c r="A44" s="26" t="str">
        <f t="shared" si="0"/>
        <v> AN 176.175 </v>
      </c>
      <c r="B44" s="12" t="str">
        <f t="shared" si="1"/>
        <v>I</v>
      </c>
      <c r="C44" s="26">
        <f t="shared" si="2"/>
        <v>17585.228999999999</v>
      </c>
      <c r="D44" t="str">
        <f t="shared" si="3"/>
        <v>vis</v>
      </c>
      <c r="E44">
        <f>VLOOKUP(C44,Active!C$21:E$973,3,FALSE)</f>
        <v>-1382.0044253087494</v>
      </c>
      <c r="F44" s="12" t="s">
        <v>117</v>
      </c>
      <c r="G44" t="str">
        <f t="shared" si="4"/>
        <v>17585.229</v>
      </c>
      <c r="H44" s="26">
        <f t="shared" si="5"/>
        <v>-1382</v>
      </c>
      <c r="I44" s="51" t="s">
        <v>252</v>
      </c>
      <c r="J44" s="52" t="s">
        <v>253</v>
      </c>
      <c r="K44" s="51">
        <v>-1382</v>
      </c>
      <c r="L44" s="51" t="s">
        <v>254</v>
      </c>
      <c r="M44" s="52" t="s">
        <v>127</v>
      </c>
      <c r="N44" s="52"/>
      <c r="O44" s="53" t="s">
        <v>239</v>
      </c>
      <c r="P44" s="53" t="s">
        <v>46</v>
      </c>
    </row>
    <row r="45" spans="1:16" ht="12.75" customHeight="1" x14ac:dyDescent="0.2">
      <c r="A45" s="26" t="str">
        <f t="shared" si="0"/>
        <v> VB 1.11.136 </v>
      </c>
      <c r="B45" s="12" t="str">
        <f t="shared" si="1"/>
        <v>I</v>
      </c>
      <c r="C45" s="26">
        <f t="shared" si="2"/>
        <v>17598.89</v>
      </c>
      <c r="D45" t="str">
        <f t="shared" si="3"/>
        <v>vis</v>
      </c>
      <c r="E45">
        <f>VLOOKUP(C45,Active!C$21:E$973,3,FALSE)</f>
        <v>-1380.0140606203513</v>
      </c>
      <c r="F45" s="12" t="s">
        <v>117</v>
      </c>
      <c r="G45" t="str">
        <f t="shared" si="4"/>
        <v>17598.89</v>
      </c>
      <c r="H45" s="26">
        <f t="shared" si="5"/>
        <v>-1380</v>
      </c>
      <c r="I45" s="51" t="s">
        <v>255</v>
      </c>
      <c r="J45" s="52" t="s">
        <v>256</v>
      </c>
      <c r="K45" s="51">
        <v>-1380</v>
      </c>
      <c r="L45" s="51" t="s">
        <v>257</v>
      </c>
      <c r="M45" s="52" t="s">
        <v>127</v>
      </c>
      <c r="N45" s="52"/>
      <c r="O45" s="53" t="s">
        <v>258</v>
      </c>
      <c r="P45" s="53" t="s">
        <v>49</v>
      </c>
    </row>
    <row r="46" spans="1:16" ht="12.75" customHeight="1" x14ac:dyDescent="0.2">
      <c r="A46" s="26" t="str">
        <f t="shared" si="0"/>
        <v> AN 176.175 </v>
      </c>
      <c r="B46" s="12" t="str">
        <f t="shared" si="1"/>
        <v>I</v>
      </c>
      <c r="C46" s="26">
        <f t="shared" si="2"/>
        <v>17598.966</v>
      </c>
      <c r="D46" t="str">
        <f t="shared" si="3"/>
        <v>vis</v>
      </c>
      <c r="E46">
        <f>VLOOKUP(C46,Active!C$21:E$973,3,FALSE)</f>
        <v>-1380.0029876596368</v>
      </c>
      <c r="F46" s="12" t="s">
        <v>117</v>
      </c>
      <c r="G46" t="str">
        <f t="shared" si="4"/>
        <v>17598.966</v>
      </c>
      <c r="H46" s="26">
        <f t="shared" si="5"/>
        <v>-1380</v>
      </c>
      <c r="I46" s="51" t="s">
        <v>259</v>
      </c>
      <c r="J46" s="52" t="s">
        <v>260</v>
      </c>
      <c r="K46" s="51">
        <v>-1380</v>
      </c>
      <c r="L46" s="51" t="s">
        <v>261</v>
      </c>
      <c r="M46" s="52" t="s">
        <v>127</v>
      </c>
      <c r="N46" s="52"/>
      <c r="O46" s="53" t="s">
        <v>239</v>
      </c>
      <c r="P46" s="53" t="s">
        <v>46</v>
      </c>
    </row>
    <row r="47" spans="1:16" ht="12.75" customHeight="1" x14ac:dyDescent="0.2">
      <c r="A47" s="26" t="str">
        <f t="shared" si="0"/>
        <v> VB 1.11.136 </v>
      </c>
      <c r="B47" s="12" t="str">
        <f t="shared" si="1"/>
        <v>I</v>
      </c>
      <c r="C47" s="26">
        <f t="shared" si="2"/>
        <v>17612.742999999999</v>
      </c>
      <c r="D47" t="str">
        <f t="shared" si="3"/>
        <v>vis</v>
      </c>
      <c r="E47">
        <f>VLOOKUP(C47,Active!C$21:E$973,3,FALSE)</f>
        <v>-1377.9957221364643</v>
      </c>
      <c r="F47" s="12" t="s">
        <v>117</v>
      </c>
      <c r="G47" t="str">
        <f t="shared" si="4"/>
        <v>17612.743</v>
      </c>
      <c r="H47" s="26">
        <f t="shared" si="5"/>
        <v>-1378</v>
      </c>
      <c r="I47" s="51" t="s">
        <v>262</v>
      </c>
      <c r="J47" s="52" t="s">
        <v>263</v>
      </c>
      <c r="K47" s="51">
        <v>-1378</v>
      </c>
      <c r="L47" s="51" t="s">
        <v>264</v>
      </c>
      <c r="M47" s="52" t="s">
        <v>127</v>
      </c>
      <c r="N47" s="52"/>
      <c r="O47" s="53" t="s">
        <v>258</v>
      </c>
      <c r="P47" s="53" t="s">
        <v>49</v>
      </c>
    </row>
    <row r="48" spans="1:16" ht="12.75" customHeight="1" x14ac:dyDescent="0.2">
      <c r="A48" s="26" t="str">
        <f t="shared" si="0"/>
        <v>VSB 47 </v>
      </c>
      <c r="B48" s="12" t="str">
        <f t="shared" si="1"/>
        <v>I</v>
      </c>
      <c r="C48" s="26">
        <f t="shared" si="2"/>
        <v>17612.742999999999</v>
      </c>
      <c r="D48" t="str">
        <f t="shared" si="3"/>
        <v>vis</v>
      </c>
      <c r="E48">
        <f>VLOOKUP(C48,Active!C$21:E$973,3,FALSE)</f>
        <v>-1377.9957221364643</v>
      </c>
      <c r="F48" s="12" t="s">
        <v>117</v>
      </c>
      <c r="G48" t="str">
        <f t="shared" si="4"/>
        <v>17612.743</v>
      </c>
      <c r="H48" s="26">
        <f t="shared" si="5"/>
        <v>-1378</v>
      </c>
      <c r="I48" s="51" t="s">
        <v>262</v>
      </c>
      <c r="J48" s="52" t="s">
        <v>263</v>
      </c>
      <c r="K48" s="51">
        <v>-1378</v>
      </c>
      <c r="L48" s="51" t="s">
        <v>264</v>
      </c>
      <c r="M48" s="52" t="s">
        <v>127</v>
      </c>
      <c r="N48" s="52"/>
      <c r="O48" s="53" t="s">
        <v>239</v>
      </c>
      <c r="P48" s="54" t="s">
        <v>47</v>
      </c>
    </row>
    <row r="49" spans="1:16" ht="12.75" customHeight="1" x14ac:dyDescent="0.2">
      <c r="A49" s="26" t="str">
        <f t="shared" si="0"/>
        <v> AN 176.175 </v>
      </c>
      <c r="B49" s="12" t="str">
        <f t="shared" si="1"/>
        <v>II</v>
      </c>
      <c r="C49" s="26">
        <f t="shared" si="2"/>
        <v>17621.722000000002</v>
      </c>
      <c r="D49" t="str">
        <f t="shared" si="3"/>
        <v>vis</v>
      </c>
      <c r="E49">
        <f>VLOOKUP(C49,Active!C$21:E$973,3,FALSE)</f>
        <v>-1376.6875101068081</v>
      </c>
      <c r="F49" s="12" t="s">
        <v>117</v>
      </c>
      <c r="G49" t="str">
        <f t="shared" si="4"/>
        <v>17621.722</v>
      </c>
      <c r="H49" s="26">
        <f t="shared" si="5"/>
        <v>-1376.5</v>
      </c>
      <c r="I49" s="51" t="s">
        <v>265</v>
      </c>
      <c r="J49" s="52" t="s">
        <v>266</v>
      </c>
      <c r="K49" s="51">
        <v>-1376.5</v>
      </c>
      <c r="L49" s="51" t="s">
        <v>267</v>
      </c>
      <c r="M49" s="52" t="s">
        <v>127</v>
      </c>
      <c r="N49" s="52"/>
      <c r="O49" s="53" t="s">
        <v>239</v>
      </c>
      <c r="P49" s="53" t="s">
        <v>46</v>
      </c>
    </row>
    <row r="50" spans="1:16" ht="12.75" customHeight="1" x14ac:dyDescent="0.2">
      <c r="A50" s="26" t="str">
        <f t="shared" si="0"/>
        <v> AN 176.175 </v>
      </c>
      <c r="B50" s="12" t="str">
        <f t="shared" si="1"/>
        <v>I</v>
      </c>
      <c r="C50" s="26">
        <f t="shared" si="2"/>
        <v>17626.436000000002</v>
      </c>
      <c r="D50" t="str">
        <f t="shared" si="3"/>
        <v>vis</v>
      </c>
      <c r="E50">
        <f>VLOOKUP(C50,Active!C$21:E$973,3,FALSE)</f>
        <v>-1376.0006951488176</v>
      </c>
      <c r="F50" s="12" t="s">
        <v>117</v>
      </c>
      <c r="G50" t="str">
        <f t="shared" si="4"/>
        <v>17626.436</v>
      </c>
      <c r="H50" s="26">
        <f t="shared" si="5"/>
        <v>-1376</v>
      </c>
      <c r="I50" s="51" t="s">
        <v>268</v>
      </c>
      <c r="J50" s="52" t="s">
        <v>269</v>
      </c>
      <c r="K50" s="51">
        <v>-1376</v>
      </c>
      <c r="L50" s="51" t="s">
        <v>270</v>
      </c>
      <c r="M50" s="52" t="s">
        <v>127</v>
      </c>
      <c r="N50" s="52"/>
      <c r="O50" s="53" t="s">
        <v>239</v>
      </c>
      <c r="P50" s="53" t="s">
        <v>46</v>
      </c>
    </row>
    <row r="51" spans="1:16" ht="12.75" customHeight="1" x14ac:dyDescent="0.2">
      <c r="A51" s="26" t="str">
        <f t="shared" si="0"/>
        <v> AN 176.175 </v>
      </c>
      <c r="B51" s="12" t="str">
        <f t="shared" si="1"/>
        <v>I</v>
      </c>
      <c r="C51" s="26">
        <f t="shared" si="2"/>
        <v>17633.311000000002</v>
      </c>
      <c r="D51" t="str">
        <f t="shared" si="3"/>
        <v>vis</v>
      </c>
      <c r="E51">
        <f>VLOOKUP(C51,Active!C$21:E$973,3,FALSE)</f>
        <v>-1374.9990292947266</v>
      </c>
      <c r="F51" s="12" t="s">
        <v>117</v>
      </c>
      <c r="G51" t="str">
        <f t="shared" si="4"/>
        <v>17633.311</v>
      </c>
      <c r="H51" s="26">
        <f t="shared" si="5"/>
        <v>-1375</v>
      </c>
      <c r="I51" s="51" t="s">
        <v>271</v>
      </c>
      <c r="J51" s="52" t="s">
        <v>272</v>
      </c>
      <c r="K51" s="51">
        <v>-1375</v>
      </c>
      <c r="L51" s="51" t="s">
        <v>273</v>
      </c>
      <c r="M51" s="52" t="s">
        <v>127</v>
      </c>
      <c r="N51" s="52"/>
      <c r="O51" s="53" t="s">
        <v>239</v>
      </c>
      <c r="P51" s="53" t="s">
        <v>46</v>
      </c>
    </row>
    <row r="52" spans="1:16" ht="12.75" customHeight="1" x14ac:dyDescent="0.2">
      <c r="A52" s="26" t="str">
        <f t="shared" si="0"/>
        <v> AN 176.173 </v>
      </c>
      <c r="B52" s="12" t="str">
        <f t="shared" si="1"/>
        <v>I</v>
      </c>
      <c r="C52" s="26">
        <f t="shared" si="2"/>
        <v>17640.145</v>
      </c>
      <c r="D52" t="str">
        <f t="shared" si="3"/>
        <v>vis</v>
      </c>
      <c r="E52">
        <f>VLOOKUP(C52,Active!C$21:E$973,3,FALSE)</f>
        <v>-1374.0033370115473</v>
      </c>
      <c r="F52" s="12" t="s">
        <v>117</v>
      </c>
      <c r="G52" t="str">
        <f t="shared" si="4"/>
        <v>17640.145</v>
      </c>
      <c r="H52" s="26">
        <f t="shared" si="5"/>
        <v>-1374</v>
      </c>
      <c r="I52" s="51" t="s">
        <v>274</v>
      </c>
      <c r="J52" s="52" t="s">
        <v>275</v>
      </c>
      <c r="K52" s="51">
        <v>-1374</v>
      </c>
      <c r="L52" s="51" t="s">
        <v>149</v>
      </c>
      <c r="M52" s="52" t="s">
        <v>127</v>
      </c>
      <c r="N52" s="52"/>
      <c r="O52" s="53" t="s">
        <v>251</v>
      </c>
      <c r="P52" s="53" t="s">
        <v>51</v>
      </c>
    </row>
    <row r="53" spans="1:16" ht="12.75" customHeight="1" x14ac:dyDescent="0.2">
      <c r="A53" s="26" t="str">
        <f t="shared" si="0"/>
        <v> AN 176.173 </v>
      </c>
      <c r="B53" s="12" t="str">
        <f t="shared" si="1"/>
        <v>I</v>
      </c>
      <c r="C53" s="26">
        <f t="shared" si="2"/>
        <v>17667.617999999999</v>
      </c>
      <c r="D53" t="str">
        <f t="shared" si="3"/>
        <v>vis</v>
      </c>
      <c r="E53">
        <f>VLOOKUP(C53,Active!C$21:E$973,3,FALSE)</f>
        <v>-1370.0006074101741</v>
      </c>
      <c r="F53" s="12" t="s">
        <v>117</v>
      </c>
      <c r="G53" t="str">
        <f t="shared" si="4"/>
        <v>17667.618</v>
      </c>
      <c r="H53" s="26">
        <f t="shared" si="5"/>
        <v>-1370</v>
      </c>
      <c r="I53" s="51" t="s">
        <v>276</v>
      </c>
      <c r="J53" s="52" t="s">
        <v>277</v>
      </c>
      <c r="K53" s="51">
        <v>-1370</v>
      </c>
      <c r="L53" s="51" t="s">
        <v>228</v>
      </c>
      <c r="M53" s="52" t="s">
        <v>127</v>
      </c>
      <c r="N53" s="52"/>
      <c r="O53" s="53" t="s">
        <v>251</v>
      </c>
      <c r="P53" s="53" t="s">
        <v>51</v>
      </c>
    </row>
    <row r="54" spans="1:16" ht="12.75" customHeight="1" x14ac:dyDescent="0.2">
      <c r="A54" s="26" t="str">
        <f t="shared" si="0"/>
        <v> VB 1.11.136 </v>
      </c>
      <c r="B54" s="12" t="str">
        <f t="shared" si="1"/>
        <v>I</v>
      </c>
      <c r="C54" s="26">
        <f t="shared" si="2"/>
        <v>17667.66</v>
      </c>
      <c r="D54" t="str">
        <f t="shared" si="3"/>
        <v>vis</v>
      </c>
      <c r="E54">
        <f>VLOOKUP(C54,Active!C$21:E$973,3,FALSE)</f>
        <v>-1369.9944881424108</v>
      </c>
      <c r="F54" s="12" t="s">
        <v>117</v>
      </c>
      <c r="G54" t="str">
        <f t="shared" si="4"/>
        <v>17667.66</v>
      </c>
      <c r="H54" s="26">
        <f t="shared" si="5"/>
        <v>-1370</v>
      </c>
      <c r="I54" s="51" t="s">
        <v>278</v>
      </c>
      <c r="J54" s="52" t="s">
        <v>279</v>
      </c>
      <c r="K54" s="51">
        <v>-1370</v>
      </c>
      <c r="L54" s="51" t="s">
        <v>280</v>
      </c>
      <c r="M54" s="52" t="s">
        <v>127</v>
      </c>
      <c r="N54" s="52"/>
      <c r="O54" s="53" t="s">
        <v>258</v>
      </c>
      <c r="P54" s="53" t="s">
        <v>49</v>
      </c>
    </row>
    <row r="55" spans="1:16" ht="12.75" customHeight="1" x14ac:dyDescent="0.2">
      <c r="A55" s="26" t="str">
        <f t="shared" si="0"/>
        <v> AN 176.173 </v>
      </c>
      <c r="B55" s="12" t="str">
        <f t="shared" si="1"/>
        <v>I</v>
      </c>
      <c r="C55" s="26">
        <f t="shared" si="2"/>
        <v>17715.669999999998</v>
      </c>
      <c r="D55" t="str">
        <f t="shared" si="3"/>
        <v>vis</v>
      </c>
      <c r="E55">
        <f>VLOOKUP(C55,Active!C$21:E$973,3,FALSE)</f>
        <v>-1362.9995823016966</v>
      </c>
      <c r="F55" s="12" t="s">
        <v>117</v>
      </c>
      <c r="G55" t="str">
        <f t="shared" si="4"/>
        <v>17715.670</v>
      </c>
      <c r="H55" s="26">
        <f t="shared" si="5"/>
        <v>-1363</v>
      </c>
      <c r="I55" s="51" t="s">
        <v>281</v>
      </c>
      <c r="J55" s="52" t="s">
        <v>282</v>
      </c>
      <c r="K55" s="51">
        <v>-1363</v>
      </c>
      <c r="L55" s="51" t="s">
        <v>283</v>
      </c>
      <c r="M55" s="52" t="s">
        <v>127</v>
      </c>
      <c r="N55" s="52"/>
      <c r="O55" s="53" t="s">
        <v>251</v>
      </c>
      <c r="P55" s="53" t="s">
        <v>51</v>
      </c>
    </row>
    <row r="56" spans="1:16" ht="12.75" customHeight="1" x14ac:dyDescent="0.2">
      <c r="A56" s="26" t="str">
        <f t="shared" si="0"/>
        <v> BAN 2.131 </v>
      </c>
      <c r="B56" s="12" t="str">
        <f t="shared" si="1"/>
        <v>I</v>
      </c>
      <c r="C56" s="26">
        <f t="shared" si="2"/>
        <v>17770.583999999999</v>
      </c>
      <c r="D56" t="str">
        <f t="shared" si="3"/>
        <v>vis</v>
      </c>
      <c r="E56">
        <f>VLOOKUP(C56,Active!C$21:E$973,3,FALSE)</f>
        <v>-1354.9987853981975</v>
      </c>
      <c r="F56" s="12" t="s">
        <v>117</v>
      </c>
      <c r="G56" t="str">
        <f t="shared" si="4"/>
        <v>17770.584</v>
      </c>
      <c r="H56" s="26">
        <f t="shared" si="5"/>
        <v>-1355</v>
      </c>
      <c r="I56" s="51" t="s">
        <v>284</v>
      </c>
      <c r="J56" s="52" t="s">
        <v>285</v>
      </c>
      <c r="K56" s="51">
        <v>-1355</v>
      </c>
      <c r="L56" s="51" t="s">
        <v>286</v>
      </c>
      <c r="M56" s="52" t="s">
        <v>127</v>
      </c>
      <c r="N56" s="52"/>
      <c r="O56" s="53" t="s">
        <v>251</v>
      </c>
      <c r="P56" s="53" t="s">
        <v>48</v>
      </c>
    </row>
    <row r="57" spans="1:16" ht="12.75" customHeight="1" x14ac:dyDescent="0.2">
      <c r="A57" s="26" t="str">
        <f t="shared" si="0"/>
        <v> BAN 2.131 </v>
      </c>
      <c r="B57" s="12" t="str">
        <f t="shared" si="1"/>
        <v>I</v>
      </c>
      <c r="C57" s="26">
        <f t="shared" si="2"/>
        <v>17777.451000000001</v>
      </c>
      <c r="D57" t="str">
        <f t="shared" si="3"/>
        <v>vis</v>
      </c>
      <c r="E57">
        <f>VLOOKUP(C57,Active!C$21:E$973,3,FALSE)</f>
        <v>-1353.9982851189181</v>
      </c>
      <c r="F57" s="12" t="s">
        <v>117</v>
      </c>
      <c r="G57" t="str">
        <f t="shared" si="4"/>
        <v>17777.451</v>
      </c>
      <c r="H57" s="26">
        <f t="shared" si="5"/>
        <v>-1354</v>
      </c>
      <c r="I57" s="51" t="s">
        <v>287</v>
      </c>
      <c r="J57" s="52" t="s">
        <v>288</v>
      </c>
      <c r="K57" s="51">
        <v>-1354</v>
      </c>
      <c r="L57" s="51" t="s">
        <v>289</v>
      </c>
      <c r="M57" s="52" t="s">
        <v>127</v>
      </c>
      <c r="N57" s="52"/>
      <c r="O57" s="53" t="s">
        <v>251</v>
      </c>
      <c r="P57" s="53" t="s">
        <v>48</v>
      </c>
    </row>
    <row r="58" spans="1:16" ht="12.75" customHeight="1" x14ac:dyDescent="0.2">
      <c r="A58" s="26" t="str">
        <f t="shared" si="0"/>
        <v> AN 176.173 </v>
      </c>
      <c r="B58" s="12" t="str">
        <f t="shared" si="1"/>
        <v>I</v>
      </c>
      <c r="C58" s="26">
        <f t="shared" si="2"/>
        <v>17818.614000000001</v>
      </c>
      <c r="D58" t="str">
        <f t="shared" si="3"/>
        <v>vis</v>
      </c>
      <c r="E58">
        <f>VLOOKUP(C58,Active!C$21:E$973,3,FALSE)</f>
        <v>-1348.0009656204527</v>
      </c>
      <c r="F58" s="12" t="s">
        <v>117</v>
      </c>
      <c r="G58" t="str">
        <f t="shared" si="4"/>
        <v>17818.614</v>
      </c>
      <c r="H58" s="26">
        <f t="shared" si="5"/>
        <v>-1348</v>
      </c>
      <c r="I58" s="51" t="s">
        <v>290</v>
      </c>
      <c r="J58" s="52" t="s">
        <v>291</v>
      </c>
      <c r="K58" s="51">
        <v>-1348</v>
      </c>
      <c r="L58" s="51" t="s">
        <v>292</v>
      </c>
      <c r="M58" s="52" t="s">
        <v>127</v>
      </c>
      <c r="N58" s="52"/>
      <c r="O58" s="53" t="s">
        <v>251</v>
      </c>
      <c r="P58" s="53" t="s">
        <v>51</v>
      </c>
    </row>
    <row r="59" spans="1:16" ht="12.75" customHeight="1" x14ac:dyDescent="0.2">
      <c r="A59" s="26" t="str">
        <f t="shared" si="0"/>
        <v> BAN 2.131 </v>
      </c>
      <c r="B59" s="12" t="str">
        <f t="shared" si="1"/>
        <v>I</v>
      </c>
      <c r="C59" s="26">
        <f t="shared" si="2"/>
        <v>17839.22</v>
      </c>
      <c r="D59" t="str">
        <f t="shared" si="3"/>
        <v>vis</v>
      </c>
      <c r="E59">
        <f>VLOOKUP(C59,Active!C$21:E$973,3,FALSE)</f>
        <v>-1344.9987362983582</v>
      </c>
      <c r="F59" s="12" t="s">
        <v>117</v>
      </c>
      <c r="G59" t="str">
        <f t="shared" si="4"/>
        <v>17839.220</v>
      </c>
      <c r="H59" s="26">
        <f t="shared" si="5"/>
        <v>-1345</v>
      </c>
      <c r="I59" s="51" t="s">
        <v>293</v>
      </c>
      <c r="J59" s="52" t="s">
        <v>294</v>
      </c>
      <c r="K59" s="51">
        <v>-1345</v>
      </c>
      <c r="L59" s="51" t="s">
        <v>185</v>
      </c>
      <c r="M59" s="52" t="s">
        <v>127</v>
      </c>
      <c r="N59" s="52"/>
      <c r="O59" s="53" t="s">
        <v>251</v>
      </c>
      <c r="P59" s="53" t="s">
        <v>48</v>
      </c>
    </row>
    <row r="60" spans="1:16" ht="12.75" customHeight="1" x14ac:dyDescent="0.2">
      <c r="A60" s="26" t="str">
        <f t="shared" si="0"/>
        <v> BAN 2.131 </v>
      </c>
      <c r="B60" s="12" t="str">
        <f t="shared" si="1"/>
        <v>I</v>
      </c>
      <c r="C60" s="26">
        <f t="shared" si="2"/>
        <v>17859.802</v>
      </c>
      <c r="D60" t="str">
        <f t="shared" si="3"/>
        <v>vis</v>
      </c>
      <c r="E60">
        <f>VLOOKUP(C60,Active!C$21:E$973,3,FALSE)</f>
        <v>-1342.0000037007001</v>
      </c>
      <c r="F60" s="12" t="s">
        <v>117</v>
      </c>
      <c r="G60" t="str">
        <f t="shared" si="4"/>
        <v>17859.802</v>
      </c>
      <c r="H60" s="26">
        <f t="shared" si="5"/>
        <v>-1342</v>
      </c>
      <c r="I60" s="51" t="s">
        <v>295</v>
      </c>
      <c r="J60" s="52" t="s">
        <v>296</v>
      </c>
      <c r="K60" s="51">
        <v>-1342</v>
      </c>
      <c r="L60" s="51" t="s">
        <v>297</v>
      </c>
      <c r="M60" s="52" t="s">
        <v>127</v>
      </c>
      <c r="N60" s="52"/>
      <c r="O60" s="53" t="s">
        <v>251</v>
      </c>
      <c r="P60" s="53" t="s">
        <v>48</v>
      </c>
    </row>
    <row r="61" spans="1:16" ht="12.75" customHeight="1" x14ac:dyDescent="0.2">
      <c r="A61" s="26" t="str">
        <f t="shared" si="0"/>
        <v> BAN 2.131 </v>
      </c>
      <c r="B61" s="12" t="str">
        <f t="shared" si="1"/>
        <v>I</v>
      </c>
      <c r="C61" s="26">
        <f t="shared" si="2"/>
        <v>17866.641</v>
      </c>
      <c r="D61" t="str">
        <f t="shared" si="3"/>
        <v>vis</v>
      </c>
      <c r="E61">
        <f>VLOOKUP(C61,Active!C$21:E$973,3,FALSE)</f>
        <v>-1341.003582933263</v>
      </c>
      <c r="F61" s="12" t="s">
        <v>117</v>
      </c>
      <c r="G61" t="str">
        <f t="shared" si="4"/>
        <v>17866.641</v>
      </c>
      <c r="H61" s="26">
        <f t="shared" si="5"/>
        <v>-1341</v>
      </c>
      <c r="I61" s="51" t="s">
        <v>298</v>
      </c>
      <c r="J61" s="52" t="s">
        <v>299</v>
      </c>
      <c r="K61" s="51">
        <v>-1341</v>
      </c>
      <c r="L61" s="51" t="s">
        <v>300</v>
      </c>
      <c r="M61" s="52" t="s">
        <v>127</v>
      </c>
      <c r="N61" s="52"/>
      <c r="O61" s="53" t="s">
        <v>251</v>
      </c>
      <c r="P61" s="53" t="s">
        <v>48</v>
      </c>
    </row>
    <row r="62" spans="1:16" ht="12.75" customHeight="1" x14ac:dyDescent="0.2">
      <c r="A62" s="26" t="str">
        <f t="shared" si="0"/>
        <v> BAN 2.131 </v>
      </c>
      <c r="B62" s="12" t="str">
        <f t="shared" si="1"/>
        <v>I</v>
      </c>
      <c r="C62" s="26">
        <f t="shared" si="2"/>
        <v>17921.585999999999</v>
      </c>
      <c r="D62" t="str">
        <f t="shared" si="3"/>
        <v>vis</v>
      </c>
      <c r="E62">
        <f>VLOOKUP(C62,Active!C$21:E$973,3,FALSE)</f>
        <v>-1332.9982694273674</v>
      </c>
      <c r="F62" s="12" t="s">
        <v>117</v>
      </c>
      <c r="G62" t="str">
        <f t="shared" si="4"/>
        <v>17921.586</v>
      </c>
      <c r="H62" s="26">
        <f t="shared" si="5"/>
        <v>-1333</v>
      </c>
      <c r="I62" s="51" t="s">
        <v>301</v>
      </c>
      <c r="J62" s="52" t="s">
        <v>302</v>
      </c>
      <c r="K62" s="51">
        <v>-1333</v>
      </c>
      <c r="L62" s="51" t="s">
        <v>289</v>
      </c>
      <c r="M62" s="52" t="s">
        <v>127</v>
      </c>
      <c r="N62" s="52"/>
      <c r="O62" s="53" t="s">
        <v>251</v>
      </c>
      <c r="P62" s="53" t="s">
        <v>48</v>
      </c>
    </row>
    <row r="63" spans="1:16" ht="12.75" customHeight="1" x14ac:dyDescent="0.2">
      <c r="A63" s="26" t="str">
        <f t="shared" si="0"/>
        <v> BAN 2.131 </v>
      </c>
      <c r="B63" s="12" t="str">
        <f t="shared" si="1"/>
        <v>I</v>
      </c>
      <c r="C63" s="26">
        <f t="shared" si="2"/>
        <v>17935.276000000002</v>
      </c>
      <c r="D63" t="str">
        <f t="shared" si="3"/>
        <v>vis</v>
      </c>
      <c r="E63">
        <f>VLOOKUP(C63,Active!C$21:E$973,3,FALSE)</f>
        <v>-1331.0036795302753</v>
      </c>
      <c r="F63" s="12" t="s">
        <v>117</v>
      </c>
      <c r="G63" t="str">
        <f t="shared" si="4"/>
        <v>17935.276</v>
      </c>
      <c r="H63" s="26">
        <f t="shared" si="5"/>
        <v>-1331</v>
      </c>
      <c r="I63" s="51" t="s">
        <v>303</v>
      </c>
      <c r="J63" s="52" t="s">
        <v>304</v>
      </c>
      <c r="K63" s="51">
        <v>-1331</v>
      </c>
      <c r="L63" s="51" t="s">
        <v>300</v>
      </c>
      <c r="M63" s="52" t="s">
        <v>127</v>
      </c>
      <c r="N63" s="52"/>
      <c r="O63" s="53" t="s">
        <v>251</v>
      </c>
      <c r="P63" s="53" t="s">
        <v>48</v>
      </c>
    </row>
    <row r="64" spans="1:16" ht="12.75" customHeight="1" x14ac:dyDescent="0.2">
      <c r="A64" s="26" t="str">
        <f t="shared" si="0"/>
        <v> BAN 2.131 </v>
      </c>
      <c r="B64" s="12" t="str">
        <f t="shared" si="1"/>
        <v>I</v>
      </c>
      <c r="C64" s="26">
        <f t="shared" si="2"/>
        <v>17942.143</v>
      </c>
      <c r="D64" t="str">
        <f t="shared" si="3"/>
        <v>vis</v>
      </c>
      <c r="E64">
        <f>VLOOKUP(C64,Active!C$21:E$973,3,FALSE)</f>
        <v>-1330.0031792509965</v>
      </c>
      <c r="F64" s="12" t="s">
        <v>117</v>
      </c>
      <c r="G64" t="str">
        <f t="shared" si="4"/>
        <v>17942.143</v>
      </c>
      <c r="H64" s="26">
        <f t="shared" si="5"/>
        <v>-1330</v>
      </c>
      <c r="I64" s="51" t="s">
        <v>305</v>
      </c>
      <c r="J64" s="52" t="s">
        <v>306</v>
      </c>
      <c r="K64" s="51">
        <v>-1330</v>
      </c>
      <c r="L64" s="51" t="s">
        <v>307</v>
      </c>
      <c r="M64" s="52" t="s">
        <v>127</v>
      </c>
      <c r="N64" s="52"/>
      <c r="O64" s="53" t="s">
        <v>251</v>
      </c>
      <c r="P64" s="53" t="s">
        <v>48</v>
      </c>
    </row>
    <row r="65" spans="1:16" ht="12.75" customHeight="1" x14ac:dyDescent="0.2">
      <c r="A65" s="26" t="str">
        <f t="shared" si="0"/>
        <v> BTAD 45.38 </v>
      </c>
      <c r="B65" s="12" t="str">
        <f t="shared" si="1"/>
        <v>I</v>
      </c>
      <c r="C65" s="26">
        <f t="shared" si="2"/>
        <v>17983.345000000001</v>
      </c>
      <c r="D65" t="str">
        <f t="shared" si="3"/>
        <v>vis</v>
      </c>
      <c r="E65">
        <f>VLOOKUP(C65,Active!C$21:E$973,3,FALSE)</f>
        <v>-1324.0001775753224</v>
      </c>
      <c r="F65" s="12" t="s">
        <v>117</v>
      </c>
      <c r="G65" t="str">
        <f t="shared" si="4"/>
        <v>17983.345</v>
      </c>
      <c r="H65" s="26">
        <f t="shared" si="5"/>
        <v>-1324</v>
      </c>
      <c r="I65" s="51" t="s">
        <v>308</v>
      </c>
      <c r="J65" s="52" t="s">
        <v>309</v>
      </c>
      <c r="K65" s="51">
        <v>-1324</v>
      </c>
      <c r="L65" s="51" t="s">
        <v>221</v>
      </c>
      <c r="M65" s="52" t="s">
        <v>121</v>
      </c>
      <c r="N65" s="52"/>
      <c r="O65" s="53" t="s">
        <v>122</v>
      </c>
      <c r="P65" s="53" t="s">
        <v>43</v>
      </c>
    </row>
    <row r="66" spans="1:16" ht="12.75" customHeight="1" x14ac:dyDescent="0.2">
      <c r="A66" s="26" t="str">
        <f t="shared" si="0"/>
        <v> BAN 2.131 </v>
      </c>
      <c r="B66" s="12" t="str">
        <f t="shared" si="1"/>
        <v>I</v>
      </c>
      <c r="C66" s="26">
        <f t="shared" si="2"/>
        <v>18134.333999999999</v>
      </c>
      <c r="D66" t="str">
        <f t="shared" si="3"/>
        <v>vis</v>
      </c>
      <c r="E66">
        <f>VLOOKUP(C66,Active!C$21:E$973,3,FALSE)</f>
        <v>-1302.0015556635624</v>
      </c>
      <c r="F66" s="12" t="s">
        <v>117</v>
      </c>
      <c r="G66" t="str">
        <f t="shared" si="4"/>
        <v>18134.334</v>
      </c>
      <c r="H66" s="26">
        <f t="shared" si="5"/>
        <v>-1302</v>
      </c>
      <c r="I66" s="51" t="s">
        <v>310</v>
      </c>
      <c r="J66" s="52" t="s">
        <v>311</v>
      </c>
      <c r="K66" s="51">
        <v>-1302</v>
      </c>
      <c r="L66" s="51" t="s">
        <v>312</v>
      </c>
      <c r="M66" s="52" t="s">
        <v>127</v>
      </c>
      <c r="N66" s="52"/>
      <c r="O66" s="53" t="s">
        <v>251</v>
      </c>
      <c r="P66" s="53" t="s">
        <v>48</v>
      </c>
    </row>
    <row r="67" spans="1:16" ht="12.75" customHeight="1" x14ac:dyDescent="0.2">
      <c r="A67" s="26" t="str">
        <f t="shared" si="0"/>
        <v> BAN 2.131 </v>
      </c>
      <c r="B67" s="12" t="str">
        <f t="shared" si="1"/>
        <v>I</v>
      </c>
      <c r="C67" s="26">
        <f t="shared" si="2"/>
        <v>18168.657999999999</v>
      </c>
      <c r="D67" t="str">
        <f t="shared" si="3"/>
        <v>vis</v>
      </c>
      <c r="E67">
        <f>VLOOKUP(C67,Active!C$21:E$973,3,FALSE)</f>
        <v>-1297.0006569325337</v>
      </c>
      <c r="F67" s="12" t="s">
        <v>117</v>
      </c>
      <c r="G67" t="str">
        <f t="shared" si="4"/>
        <v>18168.658</v>
      </c>
      <c r="H67" s="26">
        <f t="shared" si="5"/>
        <v>-1297</v>
      </c>
      <c r="I67" s="51" t="s">
        <v>313</v>
      </c>
      <c r="J67" s="52" t="s">
        <v>314</v>
      </c>
      <c r="K67" s="51">
        <v>-1297</v>
      </c>
      <c r="L67" s="51" t="s">
        <v>270</v>
      </c>
      <c r="M67" s="52" t="s">
        <v>127</v>
      </c>
      <c r="N67" s="52"/>
      <c r="O67" s="53" t="s">
        <v>251</v>
      </c>
      <c r="P67" s="53" t="s">
        <v>48</v>
      </c>
    </row>
    <row r="68" spans="1:16" ht="12.75" customHeight="1" x14ac:dyDescent="0.2">
      <c r="A68" s="26" t="str">
        <f t="shared" si="0"/>
        <v> BAN 2.131 </v>
      </c>
      <c r="B68" s="12" t="str">
        <f t="shared" si="1"/>
        <v>I</v>
      </c>
      <c r="C68" s="26">
        <f t="shared" si="2"/>
        <v>18182.39</v>
      </c>
      <c r="D68" t="str">
        <f t="shared" si="3"/>
        <v>vis</v>
      </c>
      <c r="E68">
        <f>VLOOKUP(C68,Active!C$21:E$973,3,FALSE)</f>
        <v>-1294.9999477676788</v>
      </c>
      <c r="F68" s="12" t="s">
        <v>117</v>
      </c>
      <c r="G68" t="str">
        <f t="shared" si="4"/>
        <v>18182.390</v>
      </c>
      <c r="H68" s="26">
        <f t="shared" si="5"/>
        <v>-1295</v>
      </c>
      <c r="I68" s="51" t="s">
        <v>315</v>
      </c>
      <c r="J68" s="52" t="s">
        <v>316</v>
      </c>
      <c r="K68" s="51">
        <v>-1295</v>
      </c>
      <c r="L68" s="51" t="s">
        <v>120</v>
      </c>
      <c r="M68" s="52" t="s">
        <v>127</v>
      </c>
      <c r="N68" s="52"/>
      <c r="O68" s="53" t="s">
        <v>251</v>
      </c>
      <c r="P68" s="53" t="s">
        <v>48</v>
      </c>
    </row>
    <row r="69" spans="1:16" ht="12.75" customHeight="1" x14ac:dyDescent="0.2">
      <c r="A69" s="26" t="str">
        <f t="shared" si="0"/>
        <v> BAN 2.131 </v>
      </c>
      <c r="B69" s="12" t="str">
        <f t="shared" si="1"/>
        <v>I</v>
      </c>
      <c r="C69" s="26">
        <f t="shared" si="2"/>
        <v>18216.702000000001</v>
      </c>
      <c r="D69" t="str">
        <f t="shared" si="3"/>
        <v>vis</v>
      </c>
      <c r="E69">
        <f>VLOOKUP(C69,Active!C$21:E$973,3,FALSE)</f>
        <v>-1290.0007973988679</v>
      </c>
      <c r="F69" s="12" t="s">
        <v>117</v>
      </c>
      <c r="G69" t="str">
        <f t="shared" si="4"/>
        <v>18216.702</v>
      </c>
      <c r="H69" s="26">
        <f t="shared" si="5"/>
        <v>-1290</v>
      </c>
      <c r="I69" s="51" t="s">
        <v>317</v>
      </c>
      <c r="J69" s="52" t="s">
        <v>318</v>
      </c>
      <c r="K69" s="51">
        <v>-1290</v>
      </c>
      <c r="L69" s="51" t="s">
        <v>270</v>
      </c>
      <c r="M69" s="52" t="s">
        <v>127</v>
      </c>
      <c r="N69" s="52"/>
      <c r="O69" s="53" t="s">
        <v>251</v>
      </c>
      <c r="P69" s="53" t="s">
        <v>48</v>
      </c>
    </row>
    <row r="70" spans="1:16" ht="12.75" customHeight="1" x14ac:dyDescent="0.2">
      <c r="A70" s="26" t="str">
        <f t="shared" si="0"/>
        <v> BLYN 6.73 </v>
      </c>
      <c r="B70" s="12" t="str">
        <f t="shared" si="1"/>
        <v>I</v>
      </c>
      <c r="C70" s="26">
        <f t="shared" si="2"/>
        <v>18223.580999999998</v>
      </c>
      <c r="D70" t="str">
        <f t="shared" si="3"/>
        <v>vis</v>
      </c>
      <c r="E70">
        <f>VLOOKUP(C70,Active!C$21:E$973,3,FALSE)</f>
        <v>-1288.9985487573713</v>
      </c>
      <c r="F70" s="12" t="s">
        <v>117</v>
      </c>
      <c r="G70" t="str">
        <f t="shared" si="4"/>
        <v>18223.581</v>
      </c>
      <c r="H70" s="26">
        <f t="shared" si="5"/>
        <v>-1289</v>
      </c>
      <c r="I70" s="51" t="s">
        <v>319</v>
      </c>
      <c r="J70" s="52" t="s">
        <v>320</v>
      </c>
      <c r="K70" s="51">
        <v>-1289</v>
      </c>
      <c r="L70" s="51" t="s">
        <v>321</v>
      </c>
      <c r="M70" s="52" t="s">
        <v>127</v>
      </c>
      <c r="N70" s="52"/>
      <c r="O70" s="53" t="s">
        <v>236</v>
      </c>
      <c r="P70" s="53" t="s">
        <v>45</v>
      </c>
    </row>
    <row r="71" spans="1:16" ht="12.75" customHeight="1" x14ac:dyDescent="0.2">
      <c r="A71" s="26" t="str">
        <f t="shared" si="0"/>
        <v> BLYN 6.73 </v>
      </c>
      <c r="B71" s="12" t="str">
        <f t="shared" si="1"/>
        <v>I</v>
      </c>
      <c r="C71" s="26">
        <f t="shared" si="2"/>
        <v>18230.437000000002</v>
      </c>
      <c r="D71" t="str">
        <f t="shared" si="3"/>
        <v>vis</v>
      </c>
      <c r="E71">
        <f>VLOOKUP(C71,Active!C$21:E$973,3,FALSE)</f>
        <v>-1287.9996511434583</v>
      </c>
      <c r="F71" s="12" t="s">
        <v>117</v>
      </c>
      <c r="G71" t="str">
        <f t="shared" si="4"/>
        <v>18230.437</v>
      </c>
      <c r="H71" s="26">
        <f t="shared" si="5"/>
        <v>-1288</v>
      </c>
      <c r="I71" s="51" t="s">
        <v>322</v>
      </c>
      <c r="J71" s="52" t="s">
        <v>323</v>
      </c>
      <c r="K71" s="51">
        <v>-1288</v>
      </c>
      <c r="L71" s="51" t="s">
        <v>324</v>
      </c>
      <c r="M71" s="52" t="s">
        <v>127</v>
      </c>
      <c r="N71" s="52"/>
      <c r="O71" s="53" t="s">
        <v>236</v>
      </c>
      <c r="P71" s="53" t="s">
        <v>45</v>
      </c>
    </row>
    <row r="72" spans="1:16" ht="12.75" customHeight="1" x14ac:dyDescent="0.2">
      <c r="A72" s="26" t="str">
        <f t="shared" si="0"/>
        <v> BAN 2.131 </v>
      </c>
      <c r="B72" s="12" t="str">
        <f t="shared" si="1"/>
        <v>I</v>
      </c>
      <c r="C72" s="26">
        <f t="shared" si="2"/>
        <v>18244.166000000001</v>
      </c>
      <c r="D72" t="str">
        <f t="shared" si="3"/>
        <v>vis</v>
      </c>
      <c r="E72">
        <f>VLOOKUP(C72,Active!C$21:E$973,3,FALSE)</f>
        <v>-1285.9993790691581</v>
      </c>
      <c r="F72" s="12" t="s">
        <v>117</v>
      </c>
      <c r="G72" t="str">
        <f t="shared" si="4"/>
        <v>18244.166</v>
      </c>
      <c r="H72" s="26">
        <f t="shared" si="5"/>
        <v>-1286</v>
      </c>
      <c r="I72" s="51" t="s">
        <v>325</v>
      </c>
      <c r="J72" s="52" t="s">
        <v>326</v>
      </c>
      <c r="K72" s="51">
        <v>-1286</v>
      </c>
      <c r="L72" s="51" t="s">
        <v>132</v>
      </c>
      <c r="M72" s="52" t="s">
        <v>127</v>
      </c>
      <c r="N72" s="52"/>
      <c r="O72" s="53" t="s">
        <v>251</v>
      </c>
      <c r="P72" s="53" t="s">
        <v>48</v>
      </c>
    </row>
    <row r="73" spans="1:16" ht="12.75" customHeight="1" x14ac:dyDescent="0.2">
      <c r="A73" s="26" t="str">
        <f t="shared" si="0"/>
        <v> BAN 2.131 </v>
      </c>
      <c r="B73" s="12" t="str">
        <f t="shared" si="1"/>
        <v>I</v>
      </c>
      <c r="C73" s="26">
        <f t="shared" si="2"/>
        <v>18319.638999999999</v>
      </c>
      <c r="D73" t="str">
        <f t="shared" si="3"/>
        <v>vis</v>
      </c>
      <c r="E73">
        <f>VLOOKUP(C73,Active!C$21:E$973,3,FALSE)</f>
        <v>-1275.0032005955854</v>
      </c>
      <c r="F73" s="12" t="s">
        <v>117</v>
      </c>
      <c r="G73" t="str">
        <f t="shared" si="4"/>
        <v>18319.639</v>
      </c>
      <c r="H73" s="26">
        <f t="shared" si="5"/>
        <v>-1275</v>
      </c>
      <c r="I73" s="51" t="s">
        <v>327</v>
      </c>
      <c r="J73" s="52" t="s">
        <v>328</v>
      </c>
      <c r="K73" s="51">
        <v>-1275</v>
      </c>
      <c r="L73" s="51" t="s">
        <v>307</v>
      </c>
      <c r="M73" s="52" t="s">
        <v>127</v>
      </c>
      <c r="N73" s="52"/>
      <c r="O73" s="53" t="s">
        <v>251</v>
      </c>
      <c r="P73" s="53" t="s">
        <v>48</v>
      </c>
    </row>
    <row r="74" spans="1:16" ht="12.75" customHeight="1" x14ac:dyDescent="0.2">
      <c r="A74" s="26" t="str">
        <f t="shared" si="0"/>
        <v> BTAD 45.38 </v>
      </c>
      <c r="B74" s="12" t="str">
        <f t="shared" si="1"/>
        <v>I</v>
      </c>
      <c r="C74" s="26">
        <f t="shared" si="2"/>
        <v>18326.518</v>
      </c>
      <c r="D74" t="str">
        <f t="shared" si="3"/>
        <v>vis</v>
      </c>
      <c r="E74">
        <f>VLOOKUP(C74,Active!C$21:E$973,3,FALSE)</f>
        <v>-1274.0009519540884</v>
      </c>
      <c r="F74" s="12" t="s">
        <v>117</v>
      </c>
      <c r="G74" t="str">
        <f t="shared" si="4"/>
        <v>18326.518</v>
      </c>
      <c r="H74" s="26">
        <f t="shared" si="5"/>
        <v>-1274</v>
      </c>
      <c r="I74" s="51" t="s">
        <v>329</v>
      </c>
      <c r="J74" s="52" t="s">
        <v>330</v>
      </c>
      <c r="K74" s="51">
        <v>-1274</v>
      </c>
      <c r="L74" s="51" t="s">
        <v>292</v>
      </c>
      <c r="M74" s="52" t="s">
        <v>121</v>
      </c>
      <c r="N74" s="52"/>
      <c r="O74" s="53" t="s">
        <v>122</v>
      </c>
      <c r="P74" s="53" t="s">
        <v>43</v>
      </c>
    </row>
    <row r="75" spans="1:16" ht="12.75" customHeight="1" x14ac:dyDescent="0.2">
      <c r="A75" s="26" t="str">
        <f t="shared" ref="A75:A138" si="6">P75</f>
        <v> BLYN 6.73 </v>
      </c>
      <c r="B75" s="12" t="str">
        <f t="shared" ref="B75:B138" si="7">IF(H75=INT(H75),"I","II")</f>
        <v>I</v>
      </c>
      <c r="C75" s="26">
        <f t="shared" ref="C75:C138" si="8">1*G75</f>
        <v>18326.526999999998</v>
      </c>
      <c r="D75" t="str">
        <f t="shared" ref="D75:D138" si="9">VLOOKUP(F75,I$1:J$5,2,FALSE)</f>
        <v>vis</v>
      </c>
      <c r="E75">
        <f>VLOOKUP(C75,Active!C$21:E$973,3,FALSE)</f>
        <v>-1273.999640682425</v>
      </c>
      <c r="F75" s="12" t="s">
        <v>117</v>
      </c>
      <c r="G75" t="str">
        <f t="shared" ref="G75:G138" si="10">MID(I75,3,LEN(I75)-3)</f>
        <v>18326.527</v>
      </c>
      <c r="H75" s="26">
        <f t="shared" ref="H75:H138" si="11">1*K75</f>
        <v>-1274</v>
      </c>
      <c r="I75" s="51" t="s">
        <v>331</v>
      </c>
      <c r="J75" s="52" t="s">
        <v>332</v>
      </c>
      <c r="K75" s="51">
        <v>-1274</v>
      </c>
      <c r="L75" s="51" t="s">
        <v>324</v>
      </c>
      <c r="M75" s="52" t="s">
        <v>127</v>
      </c>
      <c r="N75" s="52"/>
      <c r="O75" s="53" t="s">
        <v>236</v>
      </c>
      <c r="P75" s="53" t="s">
        <v>45</v>
      </c>
    </row>
    <row r="76" spans="1:16" ht="12.75" customHeight="1" x14ac:dyDescent="0.2">
      <c r="A76" s="26" t="str">
        <f t="shared" si="6"/>
        <v> BAN 2.131 </v>
      </c>
      <c r="B76" s="12" t="str">
        <f t="shared" si="7"/>
        <v>I</v>
      </c>
      <c r="C76" s="26">
        <f t="shared" si="8"/>
        <v>18518.703000000001</v>
      </c>
      <c r="D76" t="str">
        <f t="shared" si="9"/>
        <v>vis</v>
      </c>
      <c r="E76">
        <f>VLOOKUP(C76,Active!C$21:E$973,3,FALSE)</f>
        <v>-1246.0002025477627</v>
      </c>
      <c r="F76" s="12" t="s">
        <v>117</v>
      </c>
      <c r="G76" t="str">
        <f t="shared" si="10"/>
        <v>18518.703</v>
      </c>
      <c r="H76" s="26">
        <f t="shared" si="11"/>
        <v>-1246</v>
      </c>
      <c r="I76" s="51" t="s">
        <v>333</v>
      </c>
      <c r="J76" s="52" t="s">
        <v>334</v>
      </c>
      <c r="K76" s="51">
        <v>-1246</v>
      </c>
      <c r="L76" s="51" t="s">
        <v>221</v>
      </c>
      <c r="M76" s="52" t="s">
        <v>127</v>
      </c>
      <c r="N76" s="52"/>
      <c r="O76" s="53" t="s">
        <v>251</v>
      </c>
      <c r="P76" s="53" t="s">
        <v>48</v>
      </c>
    </row>
    <row r="77" spans="1:16" ht="12.75" customHeight="1" x14ac:dyDescent="0.2">
      <c r="A77" s="26" t="str">
        <f t="shared" si="6"/>
        <v> BAN 2.131 </v>
      </c>
      <c r="B77" s="12" t="str">
        <f t="shared" si="7"/>
        <v>I</v>
      </c>
      <c r="C77" s="26">
        <f t="shared" si="8"/>
        <v>18525.550999999999</v>
      </c>
      <c r="D77" t="str">
        <f t="shared" si="9"/>
        <v>vis</v>
      </c>
      <c r="E77">
        <f>VLOOKUP(C77,Active!C$21:E$973,3,FALSE)</f>
        <v>-1245.0024705086626</v>
      </c>
      <c r="F77" s="12" t="s">
        <v>117</v>
      </c>
      <c r="G77" t="str">
        <f t="shared" si="10"/>
        <v>18525.551</v>
      </c>
      <c r="H77" s="26">
        <f t="shared" si="11"/>
        <v>-1245</v>
      </c>
      <c r="I77" s="51" t="s">
        <v>335</v>
      </c>
      <c r="J77" s="52" t="s">
        <v>336</v>
      </c>
      <c r="K77" s="51">
        <v>-1245</v>
      </c>
      <c r="L77" s="51" t="s">
        <v>337</v>
      </c>
      <c r="M77" s="52" t="s">
        <v>127</v>
      </c>
      <c r="N77" s="52"/>
      <c r="O77" s="53" t="s">
        <v>251</v>
      </c>
      <c r="P77" s="53" t="s">
        <v>48</v>
      </c>
    </row>
    <row r="78" spans="1:16" ht="12.75" customHeight="1" x14ac:dyDescent="0.2">
      <c r="A78" s="26" t="str">
        <f t="shared" si="6"/>
        <v> BAN 2.131 </v>
      </c>
      <c r="B78" s="12" t="str">
        <f t="shared" si="7"/>
        <v>I</v>
      </c>
      <c r="C78" s="26">
        <f t="shared" si="8"/>
        <v>18566.751</v>
      </c>
      <c r="D78" t="str">
        <f t="shared" si="9"/>
        <v>vis</v>
      </c>
      <c r="E78">
        <f>VLOOKUP(C78,Active!C$21:E$973,3,FALSE)</f>
        <v>-1238.9997602266913</v>
      </c>
      <c r="F78" s="12" t="s">
        <v>117</v>
      </c>
      <c r="G78" t="str">
        <f t="shared" si="10"/>
        <v>18566.751</v>
      </c>
      <c r="H78" s="26">
        <f t="shared" si="11"/>
        <v>-1239</v>
      </c>
      <c r="I78" s="51" t="s">
        <v>338</v>
      </c>
      <c r="J78" s="52" t="s">
        <v>339</v>
      </c>
      <c r="K78" s="51">
        <v>-1239</v>
      </c>
      <c r="L78" s="51" t="s">
        <v>324</v>
      </c>
      <c r="M78" s="52" t="s">
        <v>127</v>
      </c>
      <c r="N78" s="52"/>
      <c r="O78" s="53" t="s">
        <v>251</v>
      </c>
      <c r="P78" s="53" t="s">
        <v>48</v>
      </c>
    </row>
    <row r="79" spans="1:16" ht="12.75" customHeight="1" x14ac:dyDescent="0.2">
      <c r="A79" s="26" t="str">
        <f t="shared" si="6"/>
        <v> BAN 2.131 </v>
      </c>
      <c r="B79" s="12" t="str">
        <f t="shared" si="7"/>
        <v>I</v>
      </c>
      <c r="C79" s="26">
        <f t="shared" si="8"/>
        <v>18601.066999999999</v>
      </c>
      <c r="D79" t="str">
        <f t="shared" si="9"/>
        <v>vis</v>
      </c>
      <c r="E79">
        <f>VLOOKUP(C79,Active!C$21:E$973,3,FALSE)</f>
        <v>-1234.000027070475</v>
      </c>
      <c r="F79" s="12" t="s">
        <v>117</v>
      </c>
      <c r="G79" t="str">
        <f t="shared" si="10"/>
        <v>18601.067</v>
      </c>
      <c r="H79" s="26">
        <f t="shared" si="11"/>
        <v>-1234</v>
      </c>
      <c r="I79" s="51" t="s">
        <v>340</v>
      </c>
      <c r="J79" s="52" t="s">
        <v>341</v>
      </c>
      <c r="K79" s="51">
        <v>-1234</v>
      </c>
      <c r="L79" s="51" t="s">
        <v>297</v>
      </c>
      <c r="M79" s="52" t="s">
        <v>127</v>
      </c>
      <c r="N79" s="52"/>
      <c r="O79" s="53" t="s">
        <v>251</v>
      </c>
      <c r="P79" s="53" t="s">
        <v>48</v>
      </c>
    </row>
    <row r="80" spans="1:16" ht="12.75" customHeight="1" x14ac:dyDescent="0.2">
      <c r="A80" s="26" t="str">
        <f t="shared" si="6"/>
        <v> BAN 2.131 </v>
      </c>
      <c r="B80" s="12" t="str">
        <f t="shared" si="7"/>
        <v>I</v>
      </c>
      <c r="C80" s="26">
        <f t="shared" si="8"/>
        <v>18628.517</v>
      </c>
      <c r="D80" t="str">
        <f t="shared" si="9"/>
        <v>vis</v>
      </c>
      <c r="E80">
        <f>VLOOKUP(C80,Active!C$21:E$973,3,FALSE)</f>
        <v>-1230.0006484966859</v>
      </c>
      <c r="F80" s="12" t="s">
        <v>117</v>
      </c>
      <c r="G80" t="str">
        <f t="shared" si="10"/>
        <v>18628.517</v>
      </c>
      <c r="H80" s="26">
        <f t="shared" si="11"/>
        <v>-1230</v>
      </c>
      <c r="I80" s="51" t="s">
        <v>342</v>
      </c>
      <c r="J80" s="52" t="s">
        <v>343</v>
      </c>
      <c r="K80" s="51">
        <v>-1230</v>
      </c>
      <c r="L80" s="51" t="s">
        <v>228</v>
      </c>
      <c r="M80" s="52" t="s">
        <v>127</v>
      </c>
      <c r="N80" s="52"/>
      <c r="O80" s="53" t="s">
        <v>251</v>
      </c>
      <c r="P80" s="53" t="s">
        <v>48</v>
      </c>
    </row>
    <row r="81" spans="1:16" ht="12.75" customHeight="1" x14ac:dyDescent="0.2">
      <c r="A81" s="26" t="str">
        <f t="shared" si="6"/>
        <v> BAN 2.131 </v>
      </c>
      <c r="B81" s="12" t="str">
        <f t="shared" si="7"/>
        <v>I</v>
      </c>
      <c r="C81" s="26">
        <f t="shared" si="8"/>
        <v>18649.111000000001</v>
      </c>
      <c r="D81" t="str">
        <f t="shared" si="9"/>
        <v>vis</v>
      </c>
      <c r="E81">
        <f>VLOOKUP(C81,Active!C$21:E$973,3,FALSE)</f>
        <v>-1227.0001675368094</v>
      </c>
      <c r="F81" s="12" t="s">
        <v>117</v>
      </c>
      <c r="G81" t="str">
        <f t="shared" si="10"/>
        <v>18649.111</v>
      </c>
      <c r="H81" s="26">
        <f t="shared" si="11"/>
        <v>-1227</v>
      </c>
      <c r="I81" s="51" t="s">
        <v>344</v>
      </c>
      <c r="J81" s="52" t="s">
        <v>345</v>
      </c>
      <c r="K81" s="51">
        <v>-1227</v>
      </c>
      <c r="L81" s="51" t="s">
        <v>221</v>
      </c>
      <c r="M81" s="52" t="s">
        <v>127</v>
      </c>
      <c r="N81" s="52"/>
      <c r="O81" s="53" t="s">
        <v>251</v>
      </c>
      <c r="P81" s="53" t="s">
        <v>48</v>
      </c>
    </row>
    <row r="82" spans="1:16" ht="12.75" customHeight="1" x14ac:dyDescent="0.2">
      <c r="A82" s="26" t="str">
        <f t="shared" si="6"/>
        <v> BTAD 45.38 </v>
      </c>
      <c r="B82" s="12" t="str">
        <f t="shared" si="7"/>
        <v>I</v>
      </c>
      <c r="C82" s="26">
        <f t="shared" si="8"/>
        <v>18690.289000000001</v>
      </c>
      <c r="D82" t="str">
        <f t="shared" si="9"/>
        <v>vis</v>
      </c>
      <c r="E82">
        <f>VLOOKUP(C82,Active!C$21:E$973,3,FALSE)</f>
        <v>-1221.0006625855715</v>
      </c>
      <c r="F82" s="12" t="s">
        <v>117</v>
      </c>
      <c r="G82" t="str">
        <f t="shared" si="10"/>
        <v>18690.289</v>
      </c>
      <c r="H82" s="26">
        <f t="shared" si="11"/>
        <v>-1221</v>
      </c>
      <c r="I82" s="51" t="s">
        <v>346</v>
      </c>
      <c r="J82" s="52" t="s">
        <v>347</v>
      </c>
      <c r="K82" s="51">
        <v>-1221</v>
      </c>
      <c r="L82" s="51" t="s">
        <v>270</v>
      </c>
      <c r="M82" s="52" t="s">
        <v>121</v>
      </c>
      <c r="N82" s="52"/>
      <c r="O82" s="53" t="s">
        <v>122</v>
      </c>
      <c r="P82" s="53" t="s">
        <v>43</v>
      </c>
    </row>
    <row r="83" spans="1:16" ht="12.75" customHeight="1" x14ac:dyDescent="0.2">
      <c r="A83" s="26" t="str">
        <f t="shared" si="6"/>
        <v> VB 1.11.136 </v>
      </c>
      <c r="B83" s="12" t="str">
        <f t="shared" si="7"/>
        <v>I</v>
      </c>
      <c r="C83" s="26">
        <f t="shared" si="8"/>
        <v>18917.03</v>
      </c>
      <c r="D83" t="str">
        <f t="shared" si="9"/>
        <v>vis</v>
      </c>
      <c r="E83">
        <f>VLOOKUP(C83,Active!C$21:E$973,3,FALSE)</f>
        <v>-1187.9652127786687</v>
      </c>
      <c r="F83" s="12" t="s">
        <v>117</v>
      </c>
      <c r="G83" t="str">
        <f t="shared" si="10"/>
        <v>18917.03</v>
      </c>
      <c r="H83" s="26">
        <f t="shared" si="11"/>
        <v>-1188</v>
      </c>
      <c r="I83" s="51" t="s">
        <v>348</v>
      </c>
      <c r="J83" s="52" t="s">
        <v>349</v>
      </c>
      <c r="K83" s="51">
        <v>-1188</v>
      </c>
      <c r="L83" s="51" t="s">
        <v>350</v>
      </c>
      <c r="M83" s="52" t="s">
        <v>127</v>
      </c>
      <c r="N83" s="52"/>
      <c r="O83" s="53" t="s">
        <v>258</v>
      </c>
      <c r="P83" s="53" t="s">
        <v>49</v>
      </c>
    </row>
    <row r="84" spans="1:16" ht="12.75" customHeight="1" x14ac:dyDescent="0.2">
      <c r="A84" s="26" t="str">
        <f t="shared" si="6"/>
        <v> BAN 2.131 </v>
      </c>
      <c r="B84" s="12" t="str">
        <f t="shared" si="7"/>
        <v>I</v>
      </c>
      <c r="C84" s="26">
        <f t="shared" si="8"/>
        <v>18971.672999999999</v>
      </c>
      <c r="D84" t="str">
        <f t="shared" si="9"/>
        <v>vis</v>
      </c>
      <c r="E84">
        <f>VLOOKUP(C84,Active!C$21:E$973,3,FALSE)</f>
        <v>-1180.0038997219274</v>
      </c>
      <c r="F84" s="12" t="s">
        <v>117</v>
      </c>
      <c r="G84" t="str">
        <f t="shared" si="10"/>
        <v>18971.673</v>
      </c>
      <c r="H84" s="26">
        <f t="shared" si="11"/>
        <v>-1180</v>
      </c>
      <c r="I84" s="51" t="s">
        <v>351</v>
      </c>
      <c r="J84" s="52" t="s">
        <v>352</v>
      </c>
      <c r="K84" s="51">
        <v>-1180</v>
      </c>
      <c r="L84" s="51" t="s">
        <v>353</v>
      </c>
      <c r="M84" s="52" t="s">
        <v>127</v>
      </c>
      <c r="N84" s="52"/>
      <c r="O84" s="53" t="s">
        <v>251</v>
      </c>
      <c r="P84" s="53" t="s">
        <v>48</v>
      </c>
    </row>
    <row r="85" spans="1:16" ht="12.75" customHeight="1" x14ac:dyDescent="0.2">
      <c r="A85" s="26" t="str">
        <f t="shared" si="6"/>
        <v> BAN 2.131 </v>
      </c>
      <c r="B85" s="12" t="str">
        <f t="shared" si="7"/>
        <v>I</v>
      </c>
      <c r="C85" s="26">
        <f t="shared" si="8"/>
        <v>19019.73</v>
      </c>
      <c r="D85" t="str">
        <f t="shared" si="9"/>
        <v>vis</v>
      </c>
      <c r="E85">
        <f>VLOOKUP(C85,Active!C$21:E$973,3,FALSE)</f>
        <v>-1173.0021461291924</v>
      </c>
      <c r="F85" s="12" t="s">
        <v>117</v>
      </c>
      <c r="G85" t="str">
        <f t="shared" si="10"/>
        <v>19019.730</v>
      </c>
      <c r="H85" s="26">
        <f t="shared" si="11"/>
        <v>-1173</v>
      </c>
      <c r="I85" s="51" t="s">
        <v>354</v>
      </c>
      <c r="J85" s="52" t="s">
        <v>355</v>
      </c>
      <c r="K85" s="51">
        <v>-1173</v>
      </c>
      <c r="L85" s="51" t="s">
        <v>248</v>
      </c>
      <c r="M85" s="52" t="s">
        <v>127</v>
      </c>
      <c r="N85" s="52"/>
      <c r="O85" s="53" t="s">
        <v>251</v>
      </c>
      <c r="P85" s="53" t="s">
        <v>48</v>
      </c>
    </row>
    <row r="86" spans="1:16" ht="12.75" customHeight="1" x14ac:dyDescent="0.2">
      <c r="A86" s="26" t="str">
        <f t="shared" si="6"/>
        <v> BTAD 45.38 </v>
      </c>
      <c r="B86" s="12" t="str">
        <f t="shared" si="7"/>
        <v>I</v>
      </c>
      <c r="C86" s="26">
        <f t="shared" si="8"/>
        <v>19026.611000000001</v>
      </c>
      <c r="D86" t="str">
        <f t="shared" si="9"/>
        <v>vis</v>
      </c>
      <c r="E86">
        <f>VLOOKUP(C86,Active!C$21:E$973,3,FALSE)</f>
        <v>-1171.999606093992</v>
      </c>
      <c r="F86" s="12" t="s">
        <v>117</v>
      </c>
      <c r="G86" t="str">
        <f t="shared" si="10"/>
        <v>19026.611</v>
      </c>
      <c r="H86" s="26">
        <f t="shared" si="11"/>
        <v>-1172</v>
      </c>
      <c r="I86" s="51" t="s">
        <v>356</v>
      </c>
      <c r="J86" s="52" t="s">
        <v>357</v>
      </c>
      <c r="K86" s="51">
        <v>-1172</v>
      </c>
      <c r="L86" s="51" t="s">
        <v>283</v>
      </c>
      <c r="M86" s="52" t="s">
        <v>121</v>
      </c>
      <c r="N86" s="52"/>
      <c r="O86" s="53" t="s">
        <v>122</v>
      </c>
      <c r="P86" s="53" t="s">
        <v>43</v>
      </c>
    </row>
    <row r="87" spans="1:16" ht="12.75" customHeight="1" x14ac:dyDescent="0.2">
      <c r="A87" s="26" t="str">
        <f t="shared" si="6"/>
        <v> BAN 2.131 </v>
      </c>
      <c r="B87" s="12" t="str">
        <f t="shared" si="7"/>
        <v>I</v>
      </c>
      <c r="C87" s="26">
        <f t="shared" si="8"/>
        <v>19033.486000000001</v>
      </c>
      <c r="D87" t="str">
        <f t="shared" si="9"/>
        <v>vis</v>
      </c>
      <c r="E87">
        <f>VLOOKUP(C87,Active!C$21:E$973,3,FALSE)</f>
        <v>-1170.997940239901</v>
      </c>
      <c r="F87" s="12" t="s">
        <v>117</v>
      </c>
      <c r="G87" t="str">
        <f t="shared" si="10"/>
        <v>19033.486</v>
      </c>
      <c r="H87" s="26">
        <f t="shared" si="11"/>
        <v>-1171</v>
      </c>
      <c r="I87" s="51" t="s">
        <v>358</v>
      </c>
      <c r="J87" s="52" t="s">
        <v>359</v>
      </c>
      <c r="K87" s="51">
        <v>-1171</v>
      </c>
      <c r="L87" s="51" t="s">
        <v>360</v>
      </c>
      <c r="M87" s="52" t="s">
        <v>127</v>
      </c>
      <c r="N87" s="52"/>
      <c r="O87" s="53" t="s">
        <v>251</v>
      </c>
      <c r="P87" s="53" t="s">
        <v>48</v>
      </c>
    </row>
    <row r="88" spans="1:16" ht="12.75" customHeight="1" x14ac:dyDescent="0.2">
      <c r="A88" s="26" t="str">
        <f t="shared" si="6"/>
        <v> BLYN 6.73 </v>
      </c>
      <c r="B88" s="12" t="str">
        <f t="shared" si="7"/>
        <v>I</v>
      </c>
      <c r="C88" s="26">
        <f t="shared" si="8"/>
        <v>19047.167000000001</v>
      </c>
      <c r="D88" t="str">
        <f t="shared" si="9"/>
        <v>vis</v>
      </c>
      <c r="E88">
        <f>VLOOKUP(C88,Active!C$21:E$973,3,FALSE)</f>
        <v>-1169.0046616144725</v>
      </c>
      <c r="F88" s="12" t="s">
        <v>117</v>
      </c>
      <c r="G88" t="str">
        <f t="shared" si="10"/>
        <v>19047.167</v>
      </c>
      <c r="H88" s="26">
        <f t="shared" si="11"/>
        <v>-1169</v>
      </c>
      <c r="I88" s="51" t="s">
        <v>361</v>
      </c>
      <c r="J88" s="52" t="s">
        <v>362</v>
      </c>
      <c r="K88" s="51">
        <v>-1169</v>
      </c>
      <c r="L88" s="51" t="s">
        <v>363</v>
      </c>
      <c r="M88" s="52" t="s">
        <v>127</v>
      </c>
      <c r="N88" s="52"/>
      <c r="O88" s="53" t="s">
        <v>236</v>
      </c>
      <c r="P88" s="53" t="s">
        <v>45</v>
      </c>
    </row>
    <row r="89" spans="1:16" ht="12.75" customHeight="1" x14ac:dyDescent="0.2">
      <c r="A89" s="26" t="str">
        <f t="shared" si="6"/>
        <v> BAN 2.131 </v>
      </c>
      <c r="B89" s="12" t="str">
        <f t="shared" si="7"/>
        <v>I</v>
      </c>
      <c r="C89" s="26">
        <f t="shared" si="8"/>
        <v>19047.187000000002</v>
      </c>
      <c r="D89" t="str">
        <f t="shared" si="9"/>
        <v>vis</v>
      </c>
      <c r="E89">
        <f>VLOOKUP(C89,Active!C$21:E$973,3,FALSE)</f>
        <v>-1169.0017476774424</v>
      </c>
      <c r="F89" s="12" t="s">
        <v>117</v>
      </c>
      <c r="G89" t="str">
        <f t="shared" si="10"/>
        <v>19047.187</v>
      </c>
      <c r="H89" s="26">
        <f t="shared" si="11"/>
        <v>-1169</v>
      </c>
      <c r="I89" s="51" t="s">
        <v>364</v>
      </c>
      <c r="J89" s="52" t="s">
        <v>365</v>
      </c>
      <c r="K89" s="51">
        <v>-1169</v>
      </c>
      <c r="L89" s="51" t="s">
        <v>366</v>
      </c>
      <c r="M89" s="52" t="s">
        <v>127</v>
      </c>
      <c r="N89" s="52"/>
      <c r="O89" s="53" t="s">
        <v>251</v>
      </c>
      <c r="P89" s="53" t="s">
        <v>48</v>
      </c>
    </row>
    <row r="90" spans="1:16" ht="12.75" customHeight="1" x14ac:dyDescent="0.2">
      <c r="A90" s="26" t="str">
        <f t="shared" si="6"/>
        <v> BLYN 6.73 </v>
      </c>
      <c r="B90" s="12" t="str">
        <f t="shared" si="7"/>
        <v>I</v>
      </c>
      <c r="C90" s="26">
        <f t="shared" si="8"/>
        <v>19054.071</v>
      </c>
      <c r="D90" t="str">
        <f t="shared" si="9"/>
        <v>vis</v>
      </c>
      <c r="E90">
        <f>VLOOKUP(C90,Active!C$21:E$973,3,FALSE)</f>
        <v>-1167.9987705516883</v>
      </c>
      <c r="F90" s="12" t="s">
        <v>117</v>
      </c>
      <c r="G90" t="str">
        <f t="shared" si="10"/>
        <v>19054.071</v>
      </c>
      <c r="H90" s="26">
        <f t="shared" si="11"/>
        <v>-1168</v>
      </c>
      <c r="I90" s="51" t="s">
        <v>367</v>
      </c>
      <c r="J90" s="52" t="s">
        <v>368</v>
      </c>
      <c r="K90" s="51">
        <v>-1168</v>
      </c>
      <c r="L90" s="51" t="s">
        <v>286</v>
      </c>
      <c r="M90" s="52" t="s">
        <v>127</v>
      </c>
      <c r="N90" s="52"/>
      <c r="O90" s="53" t="s">
        <v>236</v>
      </c>
      <c r="P90" s="53" t="s">
        <v>45</v>
      </c>
    </row>
    <row r="91" spans="1:16" ht="12.75" customHeight="1" x14ac:dyDescent="0.2">
      <c r="A91" s="26" t="str">
        <f t="shared" si="6"/>
        <v>VSB 47 </v>
      </c>
      <c r="B91" s="12" t="str">
        <f t="shared" si="7"/>
        <v>I</v>
      </c>
      <c r="C91" s="26">
        <f t="shared" si="8"/>
        <v>19054.093000000001</v>
      </c>
      <c r="D91" t="str">
        <f t="shared" si="9"/>
        <v>vis</v>
      </c>
      <c r="E91">
        <f>VLOOKUP(C91,Active!C$21:E$973,3,FALSE)</f>
        <v>-1167.9955652209549</v>
      </c>
      <c r="F91" s="12" t="s">
        <v>117</v>
      </c>
      <c r="G91" t="str">
        <f t="shared" si="10"/>
        <v>19054.093</v>
      </c>
      <c r="H91" s="26">
        <f t="shared" si="11"/>
        <v>-1168</v>
      </c>
      <c r="I91" s="51" t="s">
        <v>369</v>
      </c>
      <c r="J91" s="52" t="s">
        <v>370</v>
      </c>
      <c r="K91" s="51">
        <v>-1168</v>
      </c>
      <c r="L91" s="51" t="s">
        <v>371</v>
      </c>
      <c r="M91" s="52" t="s">
        <v>127</v>
      </c>
      <c r="N91" s="52"/>
      <c r="O91" s="53" t="s">
        <v>239</v>
      </c>
      <c r="P91" s="54" t="s">
        <v>47</v>
      </c>
    </row>
    <row r="92" spans="1:16" ht="12.75" customHeight="1" x14ac:dyDescent="0.2">
      <c r="A92" s="26" t="str">
        <f t="shared" si="6"/>
        <v> BAN 2.131 </v>
      </c>
      <c r="B92" s="12" t="str">
        <f t="shared" si="7"/>
        <v>I</v>
      </c>
      <c r="C92" s="26">
        <f t="shared" si="8"/>
        <v>19067.776000000002</v>
      </c>
      <c r="D92" t="str">
        <f t="shared" si="9"/>
        <v>vis</v>
      </c>
      <c r="E92">
        <f>VLOOKUP(C92,Active!C$21:E$973,3,FALSE)</f>
        <v>-1166.0019952018235</v>
      </c>
      <c r="F92" s="12" t="s">
        <v>117</v>
      </c>
      <c r="G92" t="str">
        <f t="shared" si="10"/>
        <v>19067.776</v>
      </c>
      <c r="H92" s="26">
        <f t="shared" si="11"/>
        <v>-1166</v>
      </c>
      <c r="I92" s="51" t="s">
        <v>372</v>
      </c>
      <c r="J92" s="52" t="s">
        <v>373</v>
      </c>
      <c r="K92" s="51">
        <v>-1166</v>
      </c>
      <c r="L92" s="51" t="s">
        <v>180</v>
      </c>
      <c r="M92" s="52" t="s">
        <v>127</v>
      </c>
      <c r="N92" s="52"/>
      <c r="O92" s="53" t="s">
        <v>251</v>
      </c>
      <c r="P92" s="53" t="s">
        <v>48</v>
      </c>
    </row>
    <row r="93" spans="1:16" ht="12.75" customHeight="1" x14ac:dyDescent="0.2">
      <c r="A93" s="26" t="str">
        <f t="shared" si="6"/>
        <v> BLYN 6.73 </v>
      </c>
      <c r="B93" s="12" t="str">
        <f t="shared" si="7"/>
        <v>I</v>
      </c>
      <c r="C93" s="26">
        <f t="shared" si="8"/>
        <v>19074.621999999999</v>
      </c>
      <c r="D93" t="str">
        <f t="shared" si="9"/>
        <v>vis</v>
      </c>
      <c r="E93">
        <f>VLOOKUP(C93,Active!C$21:E$973,3,FALSE)</f>
        <v>-1165.0045545564265</v>
      </c>
      <c r="F93" s="12" t="s">
        <v>117</v>
      </c>
      <c r="G93" t="str">
        <f t="shared" si="10"/>
        <v>19074.622</v>
      </c>
      <c r="H93" s="26">
        <f t="shared" si="11"/>
        <v>-1165</v>
      </c>
      <c r="I93" s="51" t="s">
        <v>374</v>
      </c>
      <c r="J93" s="52" t="s">
        <v>375</v>
      </c>
      <c r="K93" s="51">
        <v>-1165</v>
      </c>
      <c r="L93" s="51" t="s">
        <v>376</v>
      </c>
      <c r="M93" s="52" t="s">
        <v>127</v>
      </c>
      <c r="N93" s="52"/>
      <c r="O93" s="53" t="s">
        <v>236</v>
      </c>
      <c r="P93" s="53" t="s">
        <v>45</v>
      </c>
    </row>
    <row r="94" spans="1:16" ht="12.75" customHeight="1" x14ac:dyDescent="0.2">
      <c r="A94" s="26" t="str">
        <f t="shared" si="6"/>
        <v> BAN 2.131 </v>
      </c>
      <c r="B94" s="12" t="str">
        <f t="shared" si="7"/>
        <v>I</v>
      </c>
      <c r="C94" s="26">
        <f t="shared" si="8"/>
        <v>19239.375</v>
      </c>
      <c r="D94" t="str">
        <f t="shared" si="9"/>
        <v>vis</v>
      </c>
      <c r="E94">
        <f>VLOOKUP(C94,Active!C$21:E$973,3,FALSE)</f>
        <v>-1141.0005611805627</v>
      </c>
      <c r="F94" s="12" t="s">
        <v>117</v>
      </c>
      <c r="G94" t="str">
        <f t="shared" si="10"/>
        <v>19239.375</v>
      </c>
      <c r="H94" s="26">
        <f t="shared" si="11"/>
        <v>-1141</v>
      </c>
      <c r="I94" s="51" t="s">
        <v>377</v>
      </c>
      <c r="J94" s="52" t="s">
        <v>378</v>
      </c>
      <c r="K94" s="51">
        <v>-1141</v>
      </c>
      <c r="L94" s="51" t="s">
        <v>228</v>
      </c>
      <c r="M94" s="52" t="s">
        <v>127</v>
      </c>
      <c r="N94" s="52"/>
      <c r="O94" s="53" t="s">
        <v>251</v>
      </c>
      <c r="P94" s="53" t="s">
        <v>48</v>
      </c>
    </row>
    <row r="95" spans="1:16" ht="12.75" customHeight="1" x14ac:dyDescent="0.2">
      <c r="A95" s="26" t="str">
        <f t="shared" si="6"/>
        <v> BAN 2.131 </v>
      </c>
      <c r="B95" s="12" t="str">
        <f t="shared" si="7"/>
        <v>I</v>
      </c>
      <c r="C95" s="26">
        <f t="shared" si="8"/>
        <v>19266.819</v>
      </c>
      <c r="D95" t="str">
        <f t="shared" si="9"/>
        <v>vis</v>
      </c>
      <c r="E95">
        <f>VLOOKUP(C95,Active!C$21:E$973,3,FALSE)</f>
        <v>-1137.002056787883</v>
      </c>
      <c r="F95" s="12" t="s">
        <v>117</v>
      </c>
      <c r="G95" t="str">
        <f t="shared" si="10"/>
        <v>19266.819</v>
      </c>
      <c r="H95" s="26">
        <f t="shared" si="11"/>
        <v>-1137</v>
      </c>
      <c r="I95" s="51" t="s">
        <v>379</v>
      </c>
      <c r="J95" s="52" t="s">
        <v>380</v>
      </c>
      <c r="K95" s="51">
        <v>-1137</v>
      </c>
      <c r="L95" s="51" t="s">
        <v>180</v>
      </c>
      <c r="M95" s="52" t="s">
        <v>127</v>
      </c>
      <c r="N95" s="52"/>
      <c r="O95" s="53" t="s">
        <v>251</v>
      </c>
      <c r="P95" s="53" t="s">
        <v>48</v>
      </c>
    </row>
    <row r="96" spans="1:16" ht="12.75" customHeight="1" x14ac:dyDescent="0.2">
      <c r="A96" s="26" t="str">
        <f t="shared" si="6"/>
        <v> BAN 2.131 </v>
      </c>
      <c r="B96" s="12" t="str">
        <f t="shared" si="7"/>
        <v>I</v>
      </c>
      <c r="C96" s="26">
        <f t="shared" si="8"/>
        <v>19273.701000000001</v>
      </c>
      <c r="D96" t="str">
        <f t="shared" si="9"/>
        <v>vis</v>
      </c>
      <c r="E96">
        <f>VLOOKUP(C96,Active!C$21:E$973,3,FALSE)</f>
        <v>-1135.9993710558313</v>
      </c>
      <c r="F96" s="12" t="str">
        <f>LEFT(M96,1)</f>
        <v>V</v>
      </c>
      <c r="G96" t="str">
        <f t="shared" si="10"/>
        <v>19273.701</v>
      </c>
      <c r="H96" s="26">
        <f t="shared" si="11"/>
        <v>-1136</v>
      </c>
      <c r="I96" s="51" t="s">
        <v>381</v>
      </c>
      <c r="J96" s="52" t="s">
        <v>382</v>
      </c>
      <c r="K96" s="51">
        <v>-1136</v>
      </c>
      <c r="L96" s="51" t="s">
        <v>132</v>
      </c>
      <c r="M96" s="52" t="s">
        <v>127</v>
      </c>
      <c r="N96" s="52"/>
      <c r="O96" s="53" t="s">
        <v>251</v>
      </c>
      <c r="P96" s="53" t="s">
        <v>48</v>
      </c>
    </row>
    <row r="97" spans="1:16" ht="12.75" customHeight="1" x14ac:dyDescent="0.2">
      <c r="A97" s="26" t="str">
        <f t="shared" si="6"/>
        <v> BAN 2.131 </v>
      </c>
      <c r="B97" s="12" t="str">
        <f t="shared" si="7"/>
        <v>I</v>
      </c>
      <c r="C97" s="26">
        <f t="shared" si="8"/>
        <v>19321.728999999999</v>
      </c>
      <c r="D97" t="str">
        <f t="shared" si="9"/>
        <v>vis</v>
      </c>
      <c r="E97">
        <f>VLOOKUP(C97,Active!C$21:E$973,3,FALSE)</f>
        <v>-1129.00184267179</v>
      </c>
      <c r="F97" s="12" t="str">
        <f>LEFT(M97,1)</f>
        <v>V</v>
      </c>
      <c r="G97" t="str">
        <f t="shared" si="10"/>
        <v>19321.729</v>
      </c>
      <c r="H97" s="26">
        <f t="shared" si="11"/>
        <v>-1129</v>
      </c>
      <c r="I97" s="51" t="s">
        <v>383</v>
      </c>
      <c r="J97" s="52" t="s">
        <v>384</v>
      </c>
      <c r="K97" s="51">
        <v>-1129</v>
      </c>
      <c r="L97" s="51" t="s">
        <v>385</v>
      </c>
      <c r="M97" s="52" t="s">
        <v>127</v>
      </c>
      <c r="N97" s="52"/>
      <c r="O97" s="53" t="s">
        <v>251</v>
      </c>
      <c r="P97" s="53" t="s">
        <v>48</v>
      </c>
    </row>
    <row r="98" spans="1:16" ht="12.75" customHeight="1" x14ac:dyDescent="0.2">
      <c r="A98" s="26" t="str">
        <f t="shared" si="6"/>
        <v> BAN 2.131 </v>
      </c>
      <c r="B98" s="12" t="str">
        <f t="shared" si="7"/>
        <v>I</v>
      </c>
      <c r="C98" s="26">
        <f t="shared" si="8"/>
        <v>19328.599999999999</v>
      </c>
      <c r="D98" t="str">
        <f t="shared" si="9"/>
        <v>vis</v>
      </c>
      <c r="E98">
        <f>VLOOKUP(C98,Active!C$21:E$973,3,FALSE)</f>
        <v>-1128.000759605105</v>
      </c>
      <c r="F98" s="12" t="str">
        <f>LEFT(M98,1)</f>
        <v>V</v>
      </c>
      <c r="G98" t="str">
        <f t="shared" si="10"/>
        <v>19328.600</v>
      </c>
      <c r="H98" s="26">
        <f t="shared" si="11"/>
        <v>-1128</v>
      </c>
      <c r="I98" s="51" t="s">
        <v>386</v>
      </c>
      <c r="J98" s="52" t="s">
        <v>387</v>
      </c>
      <c r="K98" s="51">
        <v>-1128</v>
      </c>
      <c r="L98" s="51" t="s">
        <v>270</v>
      </c>
      <c r="M98" s="52" t="s">
        <v>127</v>
      </c>
      <c r="N98" s="52"/>
      <c r="O98" s="53" t="s">
        <v>251</v>
      </c>
      <c r="P98" s="53" t="s">
        <v>48</v>
      </c>
    </row>
    <row r="99" spans="1:16" ht="12.75" customHeight="1" x14ac:dyDescent="0.2">
      <c r="A99" s="26" t="str">
        <f t="shared" si="6"/>
        <v> BTAD 45.38 </v>
      </c>
      <c r="B99" s="12" t="str">
        <f t="shared" si="7"/>
        <v>I</v>
      </c>
      <c r="C99" s="26">
        <f t="shared" si="8"/>
        <v>19376.650000000001</v>
      </c>
      <c r="D99" t="str">
        <f t="shared" si="9"/>
        <v>pg</v>
      </c>
      <c r="E99">
        <f>VLOOKUP(C99,Active!C$21:E$973,3,FALSE)</f>
        <v>-1121.0000258903301</v>
      </c>
      <c r="F99" s="12" t="str">
        <f>LEFT(M99,1)</f>
        <v>F</v>
      </c>
      <c r="G99" t="str">
        <f t="shared" si="10"/>
        <v>19376.650</v>
      </c>
      <c r="H99" s="26">
        <f t="shared" si="11"/>
        <v>-1121</v>
      </c>
      <c r="I99" s="51" t="s">
        <v>388</v>
      </c>
      <c r="J99" s="52" t="s">
        <v>389</v>
      </c>
      <c r="K99" s="51">
        <v>-1121</v>
      </c>
      <c r="L99" s="51" t="s">
        <v>297</v>
      </c>
      <c r="M99" s="52" t="s">
        <v>121</v>
      </c>
      <c r="N99" s="52"/>
      <c r="O99" s="53" t="s">
        <v>122</v>
      </c>
      <c r="P99" s="53" t="s">
        <v>43</v>
      </c>
    </row>
    <row r="100" spans="1:16" ht="12.75" customHeight="1" x14ac:dyDescent="0.2">
      <c r="A100" s="26" t="str">
        <f t="shared" si="6"/>
        <v> BLYN 6.73 </v>
      </c>
      <c r="B100" s="12" t="str">
        <f t="shared" si="7"/>
        <v>I</v>
      </c>
      <c r="C100" s="26">
        <f t="shared" si="8"/>
        <v>19692.38</v>
      </c>
      <c r="D100" t="str">
        <f t="shared" si="9"/>
        <v>vis</v>
      </c>
      <c r="E100">
        <f>VLOOKUP(C100,Active!C$21:E$973,3,FALSE)</f>
        <v>-1074.9991589649244</v>
      </c>
      <c r="F100" s="12" t="str">
        <f>LEFT(M100,1)</f>
        <v>V</v>
      </c>
      <c r="G100" t="str">
        <f t="shared" si="10"/>
        <v>19692.380</v>
      </c>
      <c r="H100" s="26">
        <f t="shared" si="11"/>
        <v>-1075</v>
      </c>
      <c r="I100" s="51" t="s">
        <v>390</v>
      </c>
      <c r="J100" s="52" t="s">
        <v>391</v>
      </c>
      <c r="K100" s="51">
        <v>-1075</v>
      </c>
      <c r="L100" s="51" t="s">
        <v>392</v>
      </c>
      <c r="M100" s="52" t="s">
        <v>127</v>
      </c>
      <c r="N100" s="52"/>
      <c r="O100" s="53" t="s">
        <v>236</v>
      </c>
      <c r="P100" s="53" t="s">
        <v>45</v>
      </c>
    </row>
    <row r="101" spans="1:16" ht="12.75" customHeight="1" x14ac:dyDescent="0.2">
      <c r="A101" s="26" t="str">
        <f t="shared" si="6"/>
        <v> BLYN 6.73 </v>
      </c>
      <c r="B101" s="12" t="str">
        <f t="shared" si="7"/>
        <v>I</v>
      </c>
      <c r="C101" s="26">
        <f t="shared" si="8"/>
        <v>19740.375</v>
      </c>
      <c r="D101" t="str">
        <f t="shared" si="9"/>
        <v>vis</v>
      </c>
      <c r="E101">
        <f>VLOOKUP(C101,Active!C$21:E$973,3,FALSE)</f>
        <v>-1068.0064385769829</v>
      </c>
      <c r="F101" s="12" t="s">
        <v>117</v>
      </c>
      <c r="G101" t="str">
        <f t="shared" si="10"/>
        <v>19740.375</v>
      </c>
      <c r="H101" s="26">
        <f t="shared" si="11"/>
        <v>-1068</v>
      </c>
      <c r="I101" s="51" t="s">
        <v>393</v>
      </c>
      <c r="J101" s="52" t="s">
        <v>394</v>
      </c>
      <c r="K101" s="51">
        <v>-1068</v>
      </c>
      <c r="L101" s="51" t="s">
        <v>395</v>
      </c>
      <c r="M101" s="52" t="s">
        <v>127</v>
      </c>
      <c r="N101" s="52"/>
      <c r="O101" s="53" t="s">
        <v>236</v>
      </c>
      <c r="P101" s="53" t="s">
        <v>45</v>
      </c>
    </row>
    <row r="102" spans="1:16" ht="12.75" customHeight="1" x14ac:dyDescent="0.2">
      <c r="A102" s="26" t="str">
        <f t="shared" si="6"/>
        <v> BTAD 45.38 </v>
      </c>
      <c r="B102" s="12" t="str">
        <f t="shared" si="7"/>
        <v>I</v>
      </c>
      <c r="C102" s="26">
        <f t="shared" si="8"/>
        <v>19740.419999999998</v>
      </c>
      <c r="D102" t="str">
        <f t="shared" si="9"/>
        <v>vis</v>
      </c>
      <c r="E102">
        <f>VLOOKUP(C102,Active!C$21:E$973,3,FALSE)</f>
        <v>-1067.9998822186653</v>
      </c>
      <c r="F102" s="12" t="s">
        <v>117</v>
      </c>
      <c r="G102" t="str">
        <f t="shared" si="10"/>
        <v>19740.420</v>
      </c>
      <c r="H102" s="26">
        <f t="shared" si="11"/>
        <v>-1068</v>
      </c>
      <c r="I102" s="51" t="s">
        <v>396</v>
      </c>
      <c r="J102" s="52" t="s">
        <v>397</v>
      </c>
      <c r="K102" s="51">
        <v>-1068</v>
      </c>
      <c r="L102" s="51" t="s">
        <v>398</v>
      </c>
      <c r="M102" s="52" t="s">
        <v>121</v>
      </c>
      <c r="N102" s="52"/>
      <c r="O102" s="53" t="s">
        <v>122</v>
      </c>
      <c r="P102" s="53" t="s">
        <v>43</v>
      </c>
    </row>
    <row r="103" spans="1:16" ht="12.75" customHeight="1" x14ac:dyDescent="0.2">
      <c r="A103" s="26" t="str">
        <f t="shared" si="6"/>
        <v> BLYN 6.73 </v>
      </c>
      <c r="B103" s="12" t="str">
        <f t="shared" si="7"/>
        <v>I</v>
      </c>
      <c r="C103" s="26">
        <f t="shared" si="8"/>
        <v>19747.287</v>
      </c>
      <c r="D103" t="str">
        <f t="shared" si="9"/>
        <v>vis</v>
      </c>
      <c r="E103">
        <f>VLOOKUP(C103,Active!C$21:E$973,3,FALSE)</f>
        <v>-1066.999381939386</v>
      </c>
      <c r="F103" s="12" t="s">
        <v>117</v>
      </c>
      <c r="G103" t="str">
        <f t="shared" si="10"/>
        <v>19747.287</v>
      </c>
      <c r="H103" s="26">
        <f t="shared" si="11"/>
        <v>-1067</v>
      </c>
      <c r="I103" s="51" t="s">
        <v>399</v>
      </c>
      <c r="J103" s="52" t="s">
        <v>400</v>
      </c>
      <c r="K103" s="51">
        <v>-1067</v>
      </c>
      <c r="L103" s="51" t="s">
        <v>132</v>
      </c>
      <c r="M103" s="52" t="s">
        <v>127</v>
      </c>
      <c r="N103" s="52"/>
      <c r="O103" s="53" t="s">
        <v>236</v>
      </c>
      <c r="P103" s="53" t="s">
        <v>45</v>
      </c>
    </row>
    <row r="104" spans="1:16" ht="12.75" customHeight="1" x14ac:dyDescent="0.2">
      <c r="A104" s="26" t="str">
        <f t="shared" si="6"/>
        <v> BLYN 6.73 </v>
      </c>
      <c r="B104" s="12" t="str">
        <f t="shared" si="7"/>
        <v>I</v>
      </c>
      <c r="C104" s="26">
        <f t="shared" si="8"/>
        <v>19754.125</v>
      </c>
      <c r="D104" t="str">
        <f t="shared" si="9"/>
        <v>vis</v>
      </c>
      <c r="E104">
        <f>VLOOKUP(C104,Active!C$21:E$973,3,FALSE)</f>
        <v>-1066.0031068688006</v>
      </c>
      <c r="F104" s="12" t="s">
        <v>117</v>
      </c>
      <c r="G104" t="str">
        <f t="shared" si="10"/>
        <v>19754.125</v>
      </c>
      <c r="H104" s="26">
        <f t="shared" si="11"/>
        <v>-1066</v>
      </c>
      <c r="I104" s="51" t="s">
        <v>401</v>
      </c>
      <c r="J104" s="52" t="s">
        <v>402</v>
      </c>
      <c r="K104" s="51">
        <v>-1066</v>
      </c>
      <c r="L104" s="51" t="s">
        <v>261</v>
      </c>
      <c r="M104" s="52" t="s">
        <v>127</v>
      </c>
      <c r="N104" s="52"/>
      <c r="O104" s="53" t="s">
        <v>236</v>
      </c>
      <c r="P104" s="53" t="s">
        <v>45</v>
      </c>
    </row>
    <row r="105" spans="1:16" ht="12.75" customHeight="1" x14ac:dyDescent="0.2">
      <c r="A105" s="26" t="str">
        <f t="shared" si="6"/>
        <v> BLYN 6.73 </v>
      </c>
      <c r="B105" s="12" t="str">
        <f t="shared" si="7"/>
        <v>I</v>
      </c>
      <c r="C105" s="26">
        <f t="shared" si="8"/>
        <v>19809.075000000001</v>
      </c>
      <c r="D105" t="str">
        <f t="shared" si="9"/>
        <v>vis</v>
      </c>
      <c r="E105">
        <f>VLOOKUP(C105,Active!C$21:E$973,3,FALSE)</f>
        <v>-1057.9970648786475</v>
      </c>
      <c r="F105" s="12" t="s">
        <v>117</v>
      </c>
      <c r="G105" t="str">
        <f t="shared" si="10"/>
        <v>19809.075</v>
      </c>
      <c r="H105" s="26">
        <f t="shared" si="11"/>
        <v>-1058</v>
      </c>
      <c r="I105" s="51" t="s">
        <v>403</v>
      </c>
      <c r="J105" s="52" t="s">
        <v>404</v>
      </c>
      <c r="K105" s="51">
        <v>-1058</v>
      </c>
      <c r="L105" s="51" t="s">
        <v>405</v>
      </c>
      <c r="M105" s="52" t="s">
        <v>127</v>
      </c>
      <c r="N105" s="52"/>
      <c r="O105" s="53" t="s">
        <v>236</v>
      </c>
      <c r="P105" s="53" t="s">
        <v>45</v>
      </c>
    </row>
    <row r="106" spans="1:16" ht="12.75" customHeight="1" x14ac:dyDescent="0.2">
      <c r="A106" s="26" t="str">
        <f t="shared" si="6"/>
        <v> BTAD 45.38 </v>
      </c>
      <c r="B106" s="12" t="str">
        <f t="shared" si="7"/>
        <v>I</v>
      </c>
      <c r="C106" s="26">
        <f t="shared" si="8"/>
        <v>20111.05</v>
      </c>
      <c r="D106" t="str">
        <f t="shared" si="9"/>
        <v>vis</v>
      </c>
      <c r="E106">
        <f>VLOOKUP(C106,Active!C$21:E$973,3,FALSE)</f>
        <v>-1014.0002581456815</v>
      </c>
      <c r="F106" s="12" t="s">
        <v>117</v>
      </c>
      <c r="G106" t="str">
        <f t="shared" si="10"/>
        <v>20111.050</v>
      </c>
      <c r="H106" s="26">
        <f t="shared" si="11"/>
        <v>-1014</v>
      </c>
      <c r="I106" s="51" t="s">
        <v>406</v>
      </c>
      <c r="J106" s="52" t="s">
        <v>407</v>
      </c>
      <c r="K106" s="51">
        <v>-1014</v>
      </c>
      <c r="L106" s="51" t="s">
        <v>218</v>
      </c>
      <c r="M106" s="52" t="s">
        <v>121</v>
      </c>
      <c r="N106" s="52"/>
      <c r="O106" s="53" t="s">
        <v>122</v>
      </c>
      <c r="P106" s="53" t="s">
        <v>43</v>
      </c>
    </row>
    <row r="107" spans="1:16" ht="12.75" customHeight="1" x14ac:dyDescent="0.2">
      <c r="A107" s="26" t="str">
        <f t="shared" si="6"/>
        <v> BTAD 45.38 </v>
      </c>
      <c r="B107" s="12" t="str">
        <f t="shared" si="7"/>
        <v>I</v>
      </c>
      <c r="C107" s="26">
        <f t="shared" si="8"/>
        <v>20474.802</v>
      </c>
      <c r="D107" t="str">
        <f t="shared" si="9"/>
        <v>vis</v>
      </c>
      <c r="E107">
        <f>VLOOKUP(C107,Active!C$21:E$973,3,FALSE)</f>
        <v>-961.00273701734318</v>
      </c>
      <c r="F107" s="12" t="s">
        <v>117</v>
      </c>
      <c r="G107" t="str">
        <f t="shared" si="10"/>
        <v>20474.802</v>
      </c>
      <c r="H107" s="26">
        <f t="shared" si="11"/>
        <v>-961</v>
      </c>
      <c r="I107" s="51" t="s">
        <v>408</v>
      </c>
      <c r="J107" s="52" t="s">
        <v>409</v>
      </c>
      <c r="K107" s="51">
        <v>-961</v>
      </c>
      <c r="L107" s="51" t="s">
        <v>410</v>
      </c>
      <c r="M107" s="52" t="s">
        <v>121</v>
      </c>
      <c r="N107" s="52"/>
      <c r="O107" s="53" t="s">
        <v>122</v>
      </c>
      <c r="P107" s="53" t="s">
        <v>43</v>
      </c>
    </row>
    <row r="108" spans="1:16" ht="12.75" customHeight="1" x14ac:dyDescent="0.2">
      <c r="A108" s="26" t="str">
        <f t="shared" si="6"/>
        <v> BLYN 6.73 </v>
      </c>
      <c r="B108" s="12" t="str">
        <f t="shared" si="7"/>
        <v>I</v>
      </c>
      <c r="C108" s="26">
        <f t="shared" si="8"/>
        <v>20735.637999999999</v>
      </c>
      <c r="D108" t="str">
        <f t="shared" si="9"/>
        <v>vis</v>
      </c>
      <c r="E108">
        <f>VLOOKUP(C108,Active!C$21:E$973,3,FALSE)</f>
        <v>-922.99975305840644</v>
      </c>
      <c r="F108" s="12" t="s">
        <v>117</v>
      </c>
      <c r="G108" t="str">
        <f t="shared" si="10"/>
        <v>20735.638</v>
      </c>
      <c r="H108" s="26">
        <f t="shared" si="11"/>
        <v>-923</v>
      </c>
      <c r="I108" s="51" t="s">
        <v>411</v>
      </c>
      <c r="J108" s="52" t="s">
        <v>412</v>
      </c>
      <c r="K108" s="51">
        <v>-923</v>
      </c>
      <c r="L108" s="51" t="s">
        <v>324</v>
      </c>
      <c r="M108" s="52" t="s">
        <v>127</v>
      </c>
      <c r="N108" s="52"/>
      <c r="O108" s="53" t="s">
        <v>236</v>
      </c>
      <c r="P108" s="53" t="s">
        <v>45</v>
      </c>
    </row>
    <row r="109" spans="1:16" ht="12.75" customHeight="1" x14ac:dyDescent="0.2">
      <c r="A109" s="26" t="str">
        <f t="shared" si="6"/>
        <v> BLYN 6.73 </v>
      </c>
      <c r="B109" s="12" t="str">
        <f t="shared" si="7"/>
        <v>I</v>
      </c>
      <c r="C109" s="26">
        <f t="shared" si="8"/>
        <v>20749.374</v>
      </c>
      <c r="D109" t="str">
        <f t="shared" si="9"/>
        <v>vis</v>
      </c>
      <c r="E109">
        <f>VLOOKUP(C109,Active!C$21:E$973,3,FALSE)</f>
        <v>-920.99846110614521</v>
      </c>
      <c r="F109" s="12" t="s">
        <v>117</v>
      </c>
      <c r="G109" t="str">
        <f t="shared" si="10"/>
        <v>20749.374</v>
      </c>
      <c r="H109" s="26">
        <f t="shared" si="11"/>
        <v>-921</v>
      </c>
      <c r="I109" s="51" t="s">
        <v>413</v>
      </c>
      <c r="J109" s="52" t="s">
        <v>414</v>
      </c>
      <c r="K109" s="51">
        <v>-921</v>
      </c>
      <c r="L109" s="51" t="s">
        <v>415</v>
      </c>
      <c r="M109" s="52" t="s">
        <v>127</v>
      </c>
      <c r="N109" s="52"/>
      <c r="O109" s="53" t="s">
        <v>236</v>
      </c>
      <c r="P109" s="53" t="s">
        <v>45</v>
      </c>
    </row>
    <row r="110" spans="1:16" ht="12.75" customHeight="1" x14ac:dyDescent="0.2">
      <c r="A110" s="26" t="str">
        <f t="shared" si="6"/>
        <v> BLYN 6.73 </v>
      </c>
      <c r="B110" s="12" t="str">
        <f t="shared" si="7"/>
        <v>I</v>
      </c>
      <c r="C110" s="26">
        <f t="shared" si="8"/>
        <v>20763.12</v>
      </c>
      <c r="D110" t="str">
        <f t="shared" si="9"/>
        <v>vis</v>
      </c>
      <c r="E110">
        <f>VLOOKUP(C110,Active!C$21:E$973,3,FALSE)</f>
        <v>-918.99571218536926</v>
      </c>
      <c r="F110" s="12" t="s">
        <v>117</v>
      </c>
      <c r="G110" t="str">
        <f t="shared" si="10"/>
        <v>20763.120</v>
      </c>
      <c r="H110" s="26">
        <f t="shared" si="11"/>
        <v>-919</v>
      </c>
      <c r="I110" s="51" t="s">
        <v>416</v>
      </c>
      <c r="J110" s="52" t="s">
        <v>417</v>
      </c>
      <c r="K110" s="51">
        <v>-919</v>
      </c>
      <c r="L110" s="51" t="s">
        <v>264</v>
      </c>
      <c r="M110" s="52" t="s">
        <v>127</v>
      </c>
      <c r="N110" s="52"/>
      <c r="O110" s="53" t="s">
        <v>236</v>
      </c>
      <c r="P110" s="53" t="s">
        <v>45</v>
      </c>
    </row>
    <row r="111" spans="1:16" ht="12.75" customHeight="1" x14ac:dyDescent="0.2">
      <c r="A111" s="26" t="str">
        <f t="shared" si="6"/>
        <v> BTAD 45.38 </v>
      </c>
      <c r="B111" s="12" t="str">
        <f t="shared" si="7"/>
        <v>I</v>
      </c>
      <c r="C111" s="26">
        <f t="shared" si="8"/>
        <v>20879.764999999999</v>
      </c>
      <c r="D111" t="str">
        <f t="shared" si="9"/>
        <v>vis</v>
      </c>
      <c r="E111">
        <f>VLOOKUP(C111,Active!C$21:E$973,3,FALSE)</f>
        <v>-902.0009029416675</v>
      </c>
      <c r="F111" s="12" t="s">
        <v>117</v>
      </c>
      <c r="G111" t="str">
        <f t="shared" si="10"/>
        <v>20879.765</v>
      </c>
      <c r="H111" s="26">
        <f t="shared" si="11"/>
        <v>-902</v>
      </c>
      <c r="I111" s="51" t="s">
        <v>418</v>
      </c>
      <c r="J111" s="52" t="s">
        <v>419</v>
      </c>
      <c r="K111" s="51">
        <v>-902</v>
      </c>
      <c r="L111" s="51" t="s">
        <v>420</v>
      </c>
      <c r="M111" s="52" t="s">
        <v>121</v>
      </c>
      <c r="N111" s="52"/>
      <c r="O111" s="53" t="s">
        <v>122</v>
      </c>
      <c r="P111" s="53" t="s">
        <v>43</v>
      </c>
    </row>
    <row r="112" spans="1:16" ht="12.75" customHeight="1" x14ac:dyDescent="0.2">
      <c r="A112" s="26" t="str">
        <f t="shared" si="6"/>
        <v> BTAD 45.38 </v>
      </c>
      <c r="B112" s="12" t="str">
        <f t="shared" si="7"/>
        <v>I</v>
      </c>
      <c r="C112" s="26">
        <f t="shared" si="8"/>
        <v>21168.031999999999</v>
      </c>
      <c r="D112" t="str">
        <f t="shared" si="9"/>
        <v>vis</v>
      </c>
      <c r="E112">
        <f>VLOOKUP(C112,Active!C$21:E$973,3,FALSE)</f>
        <v>-860.00130864912023</v>
      </c>
      <c r="F112" s="12" t="s">
        <v>117</v>
      </c>
      <c r="G112" t="str">
        <f t="shared" si="10"/>
        <v>21168.032</v>
      </c>
      <c r="H112" s="26">
        <f t="shared" si="11"/>
        <v>-860</v>
      </c>
      <c r="I112" s="51" t="s">
        <v>421</v>
      </c>
      <c r="J112" s="52" t="s">
        <v>422</v>
      </c>
      <c r="K112" s="51">
        <v>-860</v>
      </c>
      <c r="L112" s="51" t="s">
        <v>423</v>
      </c>
      <c r="M112" s="52" t="s">
        <v>121</v>
      </c>
      <c r="N112" s="52"/>
      <c r="O112" s="53" t="s">
        <v>122</v>
      </c>
      <c r="P112" s="53" t="s">
        <v>43</v>
      </c>
    </row>
    <row r="113" spans="1:16" ht="12.75" customHeight="1" x14ac:dyDescent="0.2">
      <c r="A113" s="26" t="str">
        <f t="shared" si="6"/>
        <v> BLYN 6.73 </v>
      </c>
      <c r="B113" s="12" t="str">
        <f t="shared" si="7"/>
        <v>I</v>
      </c>
      <c r="C113" s="26">
        <f t="shared" si="8"/>
        <v>21305.322</v>
      </c>
      <c r="D113" t="str">
        <f t="shared" si="9"/>
        <v>vis</v>
      </c>
      <c r="E113">
        <f>VLOOKUP(C113,Active!C$21:E$973,3,FALSE)</f>
        <v>-839.99858790611506</v>
      </c>
      <c r="F113" s="12" t="s">
        <v>117</v>
      </c>
      <c r="G113" t="str">
        <f t="shared" si="10"/>
        <v>21305.322</v>
      </c>
      <c r="H113" s="26">
        <f t="shared" si="11"/>
        <v>-840</v>
      </c>
      <c r="I113" s="51" t="s">
        <v>424</v>
      </c>
      <c r="J113" s="52" t="s">
        <v>425</v>
      </c>
      <c r="K113" s="51">
        <v>-840</v>
      </c>
      <c r="L113" s="51" t="s">
        <v>321</v>
      </c>
      <c r="M113" s="52" t="s">
        <v>127</v>
      </c>
      <c r="N113" s="52"/>
      <c r="O113" s="53" t="s">
        <v>236</v>
      </c>
      <c r="P113" s="53" t="s">
        <v>45</v>
      </c>
    </row>
    <row r="114" spans="1:16" ht="12.75" customHeight="1" x14ac:dyDescent="0.2">
      <c r="A114" s="26" t="str">
        <f t="shared" si="6"/>
        <v> BTAD 45.38 </v>
      </c>
      <c r="B114" s="12" t="str">
        <f t="shared" si="7"/>
        <v>I</v>
      </c>
      <c r="C114" s="26">
        <f t="shared" si="8"/>
        <v>21538.659</v>
      </c>
      <c r="D114" t="str">
        <f t="shared" si="9"/>
        <v>vis</v>
      </c>
      <c r="E114">
        <f>VLOOKUP(C114,Active!C$21:E$973,3,FALSE)</f>
        <v>-806.00212166669087</v>
      </c>
      <c r="F114" s="12" t="s">
        <v>117</v>
      </c>
      <c r="G114" t="str">
        <f t="shared" si="10"/>
        <v>21538.659</v>
      </c>
      <c r="H114" s="26">
        <f t="shared" si="11"/>
        <v>-806</v>
      </c>
      <c r="I114" s="51" t="s">
        <v>426</v>
      </c>
      <c r="J114" s="52" t="s">
        <v>427</v>
      </c>
      <c r="K114" s="51">
        <v>-806</v>
      </c>
      <c r="L114" s="51" t="s">
        <v>248</v>
      </c>
      <c r="M114" s="52" t="s">
        <v>121</v>
      </c>
      <c r="N114" s="52"/>
      <c r="O114" s="53" t="s">
        <v>122</v>
      </c>
      <c r="P114" s="53" t="s">
        <v>43</v>
      </c>
    </row>
    <row r="115" spans="1:16" ht="12.75" customHeight="1" x14ac:dyDescent="0.2">
      <c r="A115" s="26" t="str">
        <f t="shared" si="6"/>
        <v> BTAD 45.38 </v>
      </c>
      <c r="B115" s="12" t="str">
        <f t="shared" si="7"/>
        <v>I</v>
      </c>
      <c r="C115" s="26">
        <f t="shared" si="8"/>
        <v>21909.292000000001</v>
      </c>
      <c r="D115" t="str">
        <f t="shared" si="9"/>
        <v>vis</v>
      </c>
      <c r="E115">
        <f>VLOOKUP(C115,Active!C$21:E$973,3,FALSE)</f>
        <v>-752.00206050315239</v>
      </c>
      <c r="F115" s="12" t="s">
        <v>117</v>
      </c>
      <c r="G115" t="str">
        <f t="shared" si="10"/>
        <v>21909.292</v>
      </c>
      <c r="H115" s="26">
        <f t="shared" si="11"/>
        <v>-752</v>
      </c>
      <c r="I115" s="51" t="s">
        <v>428</v>
      </c>
      <c r="J115" s="52" t="s">
        <v>429</v>
      </c>
      <c r="K115" s="51">
        <v>-752</v>
      </c>
      <c r="L115" s="51" t="s">
        <v>180</v>
      </c>
      <c r="M115" s="52" t="s">
        <v>121</v>
      </c>
      <c r="N115" s="52"/>
      <c r="O115" s="53" t="s">
        <v>122</v>
      </c>
      <c r="P115" s="53" t="s">
        <v>43</v>
      </c>
    </row>
    <row r="116" spans="1:16" ht="12.75" customHeight="1" x14ac:dyDescent="0.2">
      <c r="A116" s="26" t="str">
        <f t="shared" si="6"/>
        <v> BTAD 45.38 </v>
      </c>
      <c r="B116" s="12" t="str">
        <f t="shared" si="7"/>
        <v>I</v>
      </c>
      <c r="C116" s="26">
        <f t="shared" si="8"/>
        <v>22307.393</v>
      </c>
      <c r="D116" t="str">
        <f t="shared" si="9"/>
        <v>vis</v>
      </c>
      <c r="E116">
        <f>VLOOKUP(C116,Active!C$21:E$973,3,FALSE)</f>
        <v>-693.99999822249822</v>
      </c>
      <c r="F116" s="12" t="s">
        <v>117</v>
      </c>
      <c r="G116" t="str">
        <f t="shared" si="10"/>
        <v>22307.393</v>
      </c>
      <c r="H116" s="26">
        <f t="shared" si="11"/>
        <v>-694</v>
      </c>
      <c r="I116" s="51" t="s">
        <v>430</v>
      </c>
      <c r="J116" s="52" t="s">
        <v>431</v>
      </c>
      <c r="K116" s="51">
        <v>-694</v>
      </c>
      <c r="L116" s="51" t="s">
        <v>120</v>
      </c>
      <c r="M116" s="52" t="s">
        <v>121</v>
      </c>
      <c r="N116" s="52"/>
      <c r="O116" s="53" t="s">
        <v>122</v>
      </c>
      <c r="P116" s="53" t="s">
        <v>43</v>
      </c>
    </row>
    <row r="117" spans="1:16" ht="12.75" customHeight="1" x14ac:dyDescent="0.2">
      <c r="A117" s="26" t="str">
        <f t="shared" si="6"/>
        <v> BTAD 45.38 </v>
      </c>
      <c r="B117" s="12" t="str">
        <f t="shared" si="7"/>
        <v>I</v>
      </c>
      <c r="C117" s="26">
        <f t="shared" si="8"/>
        <v>22726.056</v>
      </c>
      <c r="D117" t="str">
        <f t="shared" si="9"/>
        <v>vis</v>
      </c>
      <c r="E117">
        <f>VLOOKUP(C117,Active!C$21:E$973,3,FALSE)</f>
        <v>-633.00211728121553</v>
      </c>
      <c r="F117" s="12" t="s">
        <v>117</v>
      </c>
      <c r="G117" t="str">
        <f t="shared" si="10"/>
        <v>22726.056</v>
      </c>
      <c r="H117" s="26">
        <f t="shared" si="11"/>
        <v>-633</v>
      </c>
      <c r="I117" s="51" t="s">
        <v>432</v>
      </c>
      <c r="J117" s="52" t="s">
        <v>433</v>
      </c>
      <c r="K117" s="51">
        <v>-633</v>
      </c>
      <c r="L117" s="51" t="s">
        <v>248</v>
      </c>
      <c r="M117" s="52" t="s">
        <v>121</v>
      </c>
      <c r="N117" s="52"/>
      <c r="O117" s="53" t="s">
        <v>122</v>
      </c>
      <c r="P117" s="53" t="s">
        <v>43</v>
      </c>
    </row>
    <row r="118" spans="1:16" ht="12.75" customHeight="1" x14ac:dyDescent="0.2">
      <c r="A118" s="26" t="str">
        <f t="shared" si="6"/>
        <v> PLYN 1.186 </v>
      </c>
      <c r="B118" s="12" t="str">
        <f t="shared" si="7"/>
        <v>I</v>
      </c>
      <c r="C118" s="26">
        <f t="shared" si="8"/>
        <v>22959.416000000001</v>
      </c>
      <c r="D118" t="str">
        <f t="shared" si="9"/>
        <v>vis</v>
      </c>
      <c r="E118">
        <f>VLOOKUP(C118,Active!C$21:E$973,3,FALSE)</f>
        <v>-599.00230001420664</v>
      </c>
      <c r="F118" s="12" t="s">
        <v>117</v>
      </c>
      <c r="G118" t="str">
        <f t="shared" si="10"/>
        <v>22959.416</v>
      </c>
      <c r="H118" s="26">
        <f t="shared" si="11"/>
        <v>-599</v>
      </c>
      <c r="I118" s="51" t="s">
        <v>434</v>
      </c>
      <c r="J118" s="52" t="s">
        <v>435</v>
      </c>
      <c r="K118" s="51">
        <v>-599</v>
      </c>
      <c r="L118" s="51" t="s">
        <v>139</v>
      </c>
      <c r="M118" s="52" t="s">
        <v>127</v>
      </c>
      <c r="N118" s="52"/>
      <c r="O118" s="53" t="s">
        <v>436</v>
      </c>
      <c r="P118" s="53" t="s">
        <v>52</v>
      </c>
    </row>
    <row r="119" spans="1:16" ht="12.75" customHeight="1" x14ac:dyDescent="0.2">
      <c r="A119" s="26" t="str">
        <f t="shared" si="6"/>
        <v> PLYN 1.186 </v>
      </c>
      <c r="B119" s="12" t="str">
        <f t="shared" si="7"/>
        <v>I</v>
      </c>
      <c r="C119" s="26">
        <f t="shared" si="8"/>
        <v>22966.289000000001</v>
      </c>
      <c r="D119" t="str">
        <f t="shared" si="9"/>
        <v>vis</v>
      </c>
      <c r="E119">
        <f>VLOOKUP(C119,Active!C$21:E$973,3,FALSE)</f>
        <v>-598.00092555381866</v>
      </c>
      <c r="F119" s="12" t="s">
        <v>117</v>
      </c>
      <c r="G119" t="str">
        <f t="shared" si="10"/>
        <v>22966.289</v>
      </c>
      <c r="H119" s="26">
        <f t="shared" si="11"/>
        <v>-598</v>
      </c>
      <c r="I119" s="51" t="s">
        <v>437</v>
      </c>
      <c r="J119" s="52" t="s">
        <v>438</v>
      </c>
      <c r="K119" s="51">
        <v>-598</v>
      </c>
      <c r="L119" s="51" t="s">
        <v>420</v>
      </c>
      <c r="M119" s="52" t="s">
        <v>127</v>
      </c>
      <c r="N119" s="52"/>
      <c r="O119" s="53" t="s">
        <v>436</v>
      </c>
      <c r="P119" s="53" t="s">
        <v>52</v>
      </c>
    </row>
    <row r="120" spans="1:16" ht="12.75" customHeight="1" x14ac:dyDescent="0.2">
      <c r="A120" s="26" t="str">
        <f t="shared" si="6"/>
        <v> BTAD 45.38 </v>
      </c>
      <c r="B120" s="12" t="str">
        <f t="shared" si="7"/>
        <v>I</v>
      </c>
      <c r="C120" s="26">
        <f t="shared" si="8"/>
        <v>23000.615000000002</v>
      </c>
      <c r="D120" t="str">
        <f t="shared" si="9"/>
        <v>vis</v>
      </c>
      <c r="E120">
        <f>VLOOKUP(C120,Active!C$21:E$973,3,FALSE)</f>
        <v>-592.99973542908697</v>
      </c>
      <c r="F120" s="12" t="s">
        <v>117</v>
      </c>
      <c r="G120" t="str">
        <f t="shared" si="10"/>
        <v>23000.615</v>
      </c>
      <c r="H120" s="26">
        <f t="shared" si="11"/>
        <v>-593</v>
      </c>
      <c r="I120" s="51" t="s">
        <v>439</v>
      </c>
      <c r="J120" s="52" t="s">
        <v>440</v>
      </c>
      <c r="K120" s="51">
        <v>-593</v>
      </c>
      <c r="L120" s="51" t="s">
        <v>324</v>
      </c>
      <c r="M120" s="52" t="s">
        <v>121</v>
      </c>
      <c r="N120" s="52"/>
      <c r="O120" s="53" t="s">
        <v>122</v>
      </c>
      <c r="P120" s="53" t="s">
        <v>43</v>
      </c>
    </row>
    <row r="121" spans="1:16" ht="12.75" customHeight="1" x14ac:dyDescent="0.2">
      <c r="A121" s="26" t="str">
        <f t="shared" si="6"/>
        <v> PLYN 1.186 </v>
      </c>
      <c r="B121" s="12" t="str">
        <f t="shared" si="7"/>
        <v>I</v>
      </c>
      <c r="C121" s="26">
        <f t="shared" si="8"/>
        <v>23316.328000000001</v>
      </c>
      <c r="D121" t="str">
        <f t="shared" si="9"/>
        <v>vis</v>
      </c>
      <c r="E121">
        <f>VLOOKUP(C121,Active!C$21:E$973,3,FALSE)</f>
        <v>-547.00134535015673</v>
      </c>
      <c r="F121" s="12" t="s">
        <v>117</v>
      </c>
      <c r="G121" t="str">
        <f t="shared" si="10"/>
        <v>23316.328</v>
      </c>
      <c r="H121" s="26">
        <f t="shared" si="11"/>
        <v>-547</v>
      </c>
      <c r="I121" s="51" t="s">
        <v>441</v>
      </c>
      <c r="J121" s="52" t="s">
        <v>442</v>
      </c>
      <c r="K121" s="51">
        <v>-547</v>
      </c>
      <c r="L121" s="51" t="s">
        <v>423</v>
      </c>
      <c r="M121" s="52" t="s">
        <v>127</v>
      </c>
      <c r="N121" s="52"/>
      <c r="O121" s="53" t="s">
        <v>436</v>
      </c>
      <c r="P121" s="53" t="s">
        <v>52</v>
      </c>
    </row>
    <row r="122" spans="1:16" ht="12.75" customHeight="1" x14ac:dyDescent="0.2">
      <c r="A122" s="26" t="str">
        <f t="shared" si="6"/>
        <v> BTAD 45.38 </v>
      </c>
      <c r="B122" s="12" t="str">
        <f t="shared" si="7"/>
        <v>I</v>
      </c>
      <c r="C122" s="26">
        <f t="shared" si="8"/>
        <v>23350.663</v>
      </c>
      <c r="D122" t="str">
        <f t="shared" si="9"/>
        <v>vis</v>
      </c>
      <c r="E122">
        <f>VLOOKUP(C122,Active!C$21:E$973,3,FALSE)</f>
        <v>-541.99884395376182</v>
      </c>
      <c r="F122" s="12" t="s">
        <v>117</v>
      </c>
      <c r="G122" t="str">
        <f t="shared" si="10"/>
        <v>23350.663</v>
      </c>
      <c r="H122" s="26">
        <f t="shared" si="11"/>
        <v>-542</v>
      </c>
      <c r="I122" s="51" t="s">
        <v>443</v>
      </c>
      <c r="J122" s="52" t="s">
        <v>444</v>
      </c>
      <c r="K122" s="51">
        <v>-542</v>
      </c>
      <c r="L122" s="51" t="s">
        <v>286</v>
      </c>
      <c r="M122" s="52" t="s">
        <v>121</v>
      </c>
      <c r="N122" s="52"/>
      <c r="O122" s="53" t="s">
        <v>122</v>
      </c>
      <c r="P122" s="53" t="s">
        <v>43</v>
      </c>
    </row>
    <row r="123" spans="1:16" ht="12.75" customHeight="1" x14ac:dyDescent="0.2">
      <c r="A123" s="26" t="str">
        <f t="shared" si="6"/>
        <v> SAC 3.44 </v>
      </c>
      <c r="B123" s="12" t="str">
        <f t="shared" si="7"/>
        <v>I</v>
      </c>
      <c r="C123" s="26">
        <f t="shared" si="8"/>
        <v>23604.618999999999</v>
      </c>
      <c r="D123" t="str">
        <f t="shared" si="9"/>
        <v>vis</v>
      </c>
      <c r="E123">
        <f>VLOOKUP(C123,Active!C$21:E$973,3,FALSE)</f>
        <v>-504.99825433317375</v>
      </c>
      <c r="F123" s="12" t="s">
        <v>117</v>
      </c>
      <c r="G123" t="str">
        <f t="shared" si="10"/>
        <v>23604.619</v>
      </c>
      <c r="H123" s="26">
        <f t="shared" si="11"/>
        <v>-505</v>
      </c>
      <c r="I123" s="51" t="s">
        <v>445</v>
      </c>
      <c r="J123" s="52" t="s">
        <v>446</v>
      </c>
      <c r="K123" s="51">
        <v>-505</v>
      </c>
      <c r="L123" s="51" t="s">
        <v>289</v>
      </c>
      <c r="M123" s="52" t="s">
        <v>127</v>
      </c>
      <c r="N123" s="52"/>
      <c r="O123" s="53" t="s">
        <v>447</v>
      </c>
      <c r="P123" s="53" t="s">
        <v>53</v>
      </c>
    </row>
    <row r="124" spans="1:16" ht="12.75" customHeight="1" x14ac:dyDescent="0.2">
      <c r="A124" s="26" t="str">
        <f t="shared" si="6"/>
        <v> CRAC 19 </v>
      </c>
      <c r="B124" s="12" t="str">
        <f t="shared" si="7"/>
        <v>I</v>
      </c>
      <c r="C124" s="26">
        <f t="shared" si="8"/>
        <v>23618.330999999998</v>
      </c>
      <c r="D124" t="str">
        <f t="shared" si="9"/>
        <v>vis</v>
      </c>
      <c r="E124">
        <f>VLOOKUP(C124,Active!C$21:E$973,3,FALSE)</f>
        <v>-503.00045910534885</v>
      </c>
      <c r="F124" s="12" t="s">
        <v>117</v>
      </c>
      <c r="G124" t="str">
        <f t="shared" si="10"/>
        <v>23618.331</v>
      </c>
      <c r="H124" s="26">
        <f t="shared" si="11"/>
        <v>-503</v>
      </c>
      <c r="I124" s="51" t="s">
        <v>448</v>
      </c>
      <c r="J124" s="52" t="s">
        <v>449</v>
      </c>
      <c r="K124" s="51">
        <v>-503</v>
      </c>
      <c r="L124" s="51" t="s">
        <v>212</v>
      </c>
      <c r="M124" s="52" t="s">
        <v>127</v>
      </c>
      <c r="N124" s="52"/>
      <c r="O124" s="53" t="s">
        <v>447</v>
      </c>
      <c r="P124" s="53" t="s">
        <v>54</v>
      </c>
    </row>
    <row r="125" spans="1:16" ht="12.75" customHeight="1" x14ac:dyDescent="0.2">
      <c r="A125" s="26" t="str">
        <f t="shared" si="6"/>
        <v> BTAD 45.38 </v>
      </c>
      <c r="B125" s="12" t="str">
        <f t="shared" si="7"/>
        <v>I</v>
      </c>
      <c r="C125" s="26">
        <f t="shared" si="8"/>
        <v>23748.74</v>
      </c>
      <c r="D125" t="str">
        <f t="shared" si="9"/>
        <v>vis</v>
      </c>
      <c r="E125">
        <f>VLOOKUP(C125,Active!C$21:E$973,3,FALSE)</f>
        <v>-484.00027839754347</v>
      </c>
      <c r="F125" s="12" t="s">
        <v>117</v>
      </c>
      <c r="G125" t="str">
        <f t="shared" si="10"/>
        <v>23748.740</v>
      </c>
      <c r="H125" s="26">
        <f t="shared" si="11"/>
        <v>-484</v>
      </c>
      <c r="I125" s="51" t="s">
        <v>450</v>
      </c>
      <c r="J125" s="52" t="s">
        <v>451</v>
      </c>
      <c r="K125" s="51">
        <v>-484</v>
      </c>
      <c r="L125" s="51" t="s">
        <v>218</v>
      </c>
      <c r="M125" s="52" t="s">
        <v>121</v>
      </c>
      <c r="N125" s="52"/>
      <c r="O125" s="53" t="s">
        <v>122</v>
      </c>
      <c r="P125" s="53" t="s">
        <v>43</v>
      </c>
    </row>
    <row r="126" spans="1:16" ht="12.75" customHeight="1" x14ac:dyDescent="0.2">
      <c r="A126" s="26" t="str">
        <f t="shared" si="6"/>
        <v> PLYN 1.186 </v>
      </c>
      <c r="B126" s="12" t="str">
        <f t="shared" si="7"/>
        <v>I</v>
      </c>
      <c r="C126" s="26">
        <f t="shared" si="8"/>
        <v>23817.392</v>
      </c>
      <c r="D126" t="str">
        <f t="shared" si="9"/>
        <v>vis</v>
      </c>
      <c r="E126">
        <f>VLOOKUP(C126,Active!C$21:E$973,3,FALSE)</f>
        <v>-473.99789814808071</v>
      </c>
      <c r="F126" s="12" t="s">
        <v>117</v>
      </c>
      <c r="G126" t="str">
        <f t="shared" si="10"/>
        <v>23817.392</v>
      </c>
      <c r="H126" s="26">
        <f t="shared" si="11"/>
        <v>-474</v>
      </c>
      <c r="I126" s="51" t="s">
        <v>452</v>
      </c>
      <c r="J126" s="52" t="s">
        <v>453</v>
      </c>
      <c r="K126" s="51">
        <v>-474</v>
      </c>
      <c r="L126" s="51" t="s">
        <v>360</v>
      </c>
      <c r="M126" s="52" t="s">
        <v>127</v>
      </c>
      <c r="N126" s="52"/>
      <c r="O126" s="53" t="s">
        <v>436</v>
      </c>
      <c r="P126" s="53" t="s">
        <v>52</v>
      </c>
    </row>
    <row r="127" spans="1:16" ht="12.75" customHeight="1" x14ac:dyDescent="0.2">
      <c r="A127" s="26" t="str">
        <f t="shared" si="6"/>
        <v> PLYN 1.186 </v>
      </c>
      <c r="B127" s="12" t="str">
        <f t="shared" si="7"/>
        <v>I</v>
      </c>
      <c r="C127" s="26">
        <f t="shared" si="8"/>
        <v>23851.657999999999</v>
      </c>
      <c r="D127" t="str">
        <f t="shared" si="9"/>
        <v>vis</v>
      </c>
      <c r="E127">
        <f>VLOOKUP(C127,Active!C$21:E$973,3,FALSE)</f>
        <v>-469.0054498344395</v>
      </c>
      <c r="F127" s="12" t="s">
        <v>117</v>
      </c>
      <c r="G127" t="str">
        <f t="shared" si="10"/>
        <v>23851.658</v>
      </c>
      <c r="H127" s="26">
        <f t="shared" si="11"/>
        <v>-469</v>
      </c>
      <c r="I127" s="51" t="s">
        <v>454</v>
      </c>
      <c r="J127" s="52" t="s">
        <v>455</v>
      </c>
      <c r="K127" s="51">
        <v>-469</v>
      </c>
      <c r="L127" s="51" t="s">
        <v>456</v>
      </c>
      <c r="M127" s="52" t="s">
        <v>127</v>
      </c>
      <c r="N127" s="52"/>
      <c r="O127" s="53" t="s">
        <v>436</v>
      </c>
      <c r="P127" s="53" t="s">
        <v>52</v>
      </c>
    </row>
    <row r="128" spans="1:16" ht="12.75" customHeight="1" x14ac:dyDescent="0.2">
      <c r="A128" s="26" t="str">
        <f t="shared" si="6"/>
        <v> PLYN 1.186 </v>
      </c>
      <c r="B128" s="12" t="str">
        <f t="shared" si="7"/>
        <v>I</v>
      </c>
      <c r="C128" s="26">
        <f t="shared" si="8"/>
        <v>24023.345000000001</v>
      </c>
      <c r="D128" t="str">
        <f t="shared" si="9"/>
        <v>vis</v>
      </c>
      <c r="E128">
        <f>VLOOKUP(C128,Active!C$21:E$973,3,FALSE)</f>
        <v>-443.99119449024596</v>
      </c>
      <c r="F128" s="12" t="s">
        <v>117</v>
      </c>
      <c r="G128" t="str">
        <f t="shared" si="10"/>
        <v>24023.345</v>
      </c>
      <c r="H128" s="26">
        <f t="shared" si="11"/>
        <v>-444</v>
      </c>
      <c r="I128" s="51" t="s">
        <v>457</v>
      </c>
      <c r="J128" s="52" t="s">
        <v>458</v>
      </c>
      <c r="K128" s="51">
        <v>-444</v>
      </c>
      <c r="L128" s="51" t="s">
        <v>144</v>
      </c>
      <c r="M128" s="52" t="s">
        <v>127</v>
      </c>
      <c r="N128" s="52"/>
      <c r="O128" s="53" t="s">
        <v>436</v>
      </c>
      <c r="P128" s="53" t="s">
        <v>52</v>
      </c>
    </row>
    <row r="129" spans="1:16" ht="12.75" customHeight="1" x14ac:dyDescent="0.2">
      <c r="A129" s="26" t="str">
        <f t="shared" si="6"/>
        <v> BTAD 45.38 </v>
      </c>
      <c r="B129" s="12" t="str">
        <f t="shared" si="7"/>
        <v>I</v>
      </c>
      <c r="C129" s="26">
        <f t="shared" si="8"/>
        <v>24112.501</v>
      </c>
      <c r="D129" t="str">
        <f t="shared" si="9"/>
        <v>vis</v>
      </c>
      <c r="E129">
        <f>VLOOKUP(C129,Active!C$21:E$973,3,FALSE)</f>
        <v>-431.00144599754191</v>
      </c>
      <c r="F129" s="12" t="s">
        <v>117</v>
      </c>
      <c r="G129" t="str">
        <f t="shared" si="10"/>
        <v>24112.501</v>
      </c>
      <c r="H129" s="26">
        <f t="shared" si="11"/>
        <v>-431</v>
      </c>
      <c r="I129" s="51" t="s">
        <v>459</v>
      </c>
      <c r="J129" s="52" t="s">
        <v>460</v>
      </c>
      <c r="K129" s="51">
        <v>-431</v>
      </c>
      <c r="L129" s="51" t="s">
        <v>154</v>
      </c>
      <c r="M129" s="52" t="s">
        <v>121</v>
      </c>
      <c r="N129" s="52"/>
      <c r="O129" s="53" t="s">
        <v>122</v>
      </c>
      <c r="P129" s="53" t="s">
        <v>43</v>
      </c>
    </row>
    <row r="130" spans="1:16" ht="12.75" customHeight="1" x14ac:dyDescent="0.2">
      <c r="A130" s="26" t="str">
        <f t="shared" si="6"/>
        <v> PLYN 1.186 </v>
      </c>
      <c r="B130" s="12" t="str">
        <f t="shared" si="7"/>
        <v>I</v>
      </c>
      <c r="C130" s="26">
        <f t="shared" si="8"/>
        <v>24229.191999999999</v>
      </c>
      <c r="D130" t="str">
        <f t="shared" si="9"/>
        <v>vis</v>
      </c>
      <c r="E130">
        <f>VLOOKUP(C130,Active!C$21:E$973,3,FALSE)</f>
        <v>-413.99993469867115</v>
      </c>
      <c r="F130" s="12" t="s">
        <v>117</v>
      </c>
      <c r="G130" t="str">
        <f t="shared" si="10"/>
        <v>24229.192</v>
      </c>
      <c r="H130" s="26">
        <f t="shared" si="11"/>
        <v>-414</v>
      </c>
      <c r="I130" s="51" t="s">
        <v>461</v>
      </c>
      <c r="J130" s="52" t="s">
        <v>462</v>
      </c>
      <c r="K130" s="51">
        <v>-414</v>
      </c>
      <c r="L130" s="51" t="s">
        <v>120</v>
      </c>
      <c r="M130" s="52" t="s">
        <v>127</v>
      </c>
      <c r="N130" s="52"/>
      <c r="O130" s="53" t="s">
        <v>436</v>
      </c>
      <c r="P130" s="53" t="s">
        <v>52</v>
      </c>
    </row>
    <row r="131" spans="1:16" ht="12.75" customHeight="1" x14ac:dyDescent="0.2">
      <c r="A131" s="26" t="str">
        <f t="shared" si="6"/>
        <v> BTAD 45.38 </v>
      </c>
      <c r="B131" s="12" t="str">
        <f t="shared" si="7"/>
        <v>I</v>
      </c>
      <c r="C131" s="26">
        <f t="shared" si="8"/>
        <v>24455.684000000001</v>
      </c>
      <c r="D131" t="str">
        <f t="shared" si="9"/>
        <v>vis</v>
      </c>
      <c r="E131">
        <f>VLOOKUP(C131,Active!C$21:E$973,3,FALSE)</f>
        <v>-381.00076340779248</v>
      </c>
      <c r="F131" s="12" t="s">
        <v>117</v>
      </c>
      <c r="G131" t="str">
        <f t="shared" si="10"/>
        <v>24455.684</v>
      </c>
      <c r="H131" s="26">
        <f t="shared" si="11"/>
        <v>-381</v>
      </c>
      <c r="I131" s="51" t="s">
        <v>463</v>
      </c>
      <c r="J131" s="52" t="s">
        <v>464</v>
      </c>
      <c r="K131" s="51">
        <v>-381</v>
      </c>
      <c r="L131" s="51" t="s">
        <v>270</v>
      </c>
      <c r="M131" s="52" t="s">
        <v>121</v>
      </c>
      <c r="N131" s="52"/>
      <c r="O131" s="53" t="s">
        <v>122</v>
      </c>
      <c r="P131" s="53" t="s">
        <v>43</v>
      </c>
    </row>
    <row r="132" spans="1:16" ht="12.75" customHeight="1" x14ac:dyDescent="0.2">
      <c r="A132" s="26" t="str">
        <f t="shared" si="6"/>
        <v> PLYN 1.186 </v>
      </c>
      <c r="B132" s="12" t="str">
        <f t="shared" si="7"/>
        <v>I</v>
      </c>
      <c r="C132" s="26">
        <f t="shared" si="8"/>
        <v>24524.312999999998</v>
      </c>
      <c r="D132" t="str">
        <f t="shared" si="9"/>
        <v>vis</v>
      </c>
      <c r="E132">
        <f>VLOOKUP(C132,Active!C$21:E$973,3,FALSE)</f>
        <v>-371.00173418591447</v>
      </c>
      <c r="F132" s="12" t="s">
        <v>117</v>
      </c>
      <c r="G132" t="str">
        <f t="shared" si="10"/>
        <v>24524.313</v>
      </c>
      <c r="H132" s="26">
        <f t="shared" si="11"/>
        <v>-371</v>
      </c>
      <c r="I132" s="51" t="s">
        <v>465</v>
      </c>
      <c r="J132" s="52" t="s">
        <v>466</v>
      </c>
      <c r="K132" s="51">
        <v>-371</v>
      </c>
      <c r="L132" s="51" t="s">
        <v>366</v>
      </c>
      <c r="M132" s="52" t="s">
        <v>127</v>
      </c>
      <c r="N132" s="52"/>
      <c r="O132" s="53" t="s">
        <v>436</v>
      </c>
      <c r="P132" s="53" t="s">
        <v>52</v>
      </c>
    </row>
    <row r="133" spans="1:16" ht="12.75" customHeight="1" x14ac:dyDescent="0.2">
      <c r="A133" s="26" t="str">
        <f t="shared" si="6"/>
        <v> BTAD 45.38 </v>
      </c>
      <c r="B133" s="12" t="str">
        <f t="shared" si="7"/>
        <v>I</v>
      </c>
      <c r="C133" s="26">
        <f t="shared" si="8"/>
        <v>24785.131000000001</v>
      </c>
      <c r="D133" t="str">
        <f t="shared" si="9"/>
        <v>vis</v>
      </c>
      <c r="E133">
        <f>VLOOKUP(C133,Active!C$21:E$973,3,FALSE)</f>
        <v>-333.00137277030422</v>
      </c>
      <c r="F133" s="12" t="s">
        <v>117</v>
      </c>
      <c r="G133" t="str">
        <f t="shared" si="10"/>
        <v>24785.131</v>
      </c>
      <c r="H133" s="26">
        <f t="shared" si="11"/>
        <v>-333</v>
      </c>
      <c r="I133" s="51" t="s">
        <v>467</v>
      </c>
      <c r="J133" s="52" t="s">
        <v>468</v>
      </c>
      <c r="K133" s="51">
        <v>-333</v>
      </c>
      <c r="L133" s="51" t="s">
        <v>423</v>
      </c>
      <c r="M133" s="52" t="s">
        <v>121</v>
      </c>
      <c r="N133" s="52"/>
      <c r="O133" s="53" t="s">
        <v>122</v>
      </c>
      <c r="P133" s="53" t="s">
        <v>43</v>
      </c>
    </row>
    <row r="134" spans="1:16" ht="12.75" customHeight="1" x14ac:dyDescent="0.2">
      <c r="A134" s="26" t="str">
        <f t="shared" si="6"/>
        <v> AA 27.159 </v>
      </c>
      <c r="B134" s="12" t="str">
        <f t="shared" si="7"/>
        <v>I</v>
      </c>
      <c r="C134" s="26">
        <f t="shared" si="8"/>
        <v>25121.432000000001</v>
      </c>
      <c r="D134" t="str">
        <f t="shared" si="9"/>
        <v>vis</v>
      </c>
      <c r="E134">
        <f>VLOOKUP(C134,Active!C$21:E$973,3,FALSE)</f>
        <v>-284.00337591260654</v>
      </c>
      <c r="F134" s="12" t="s">
        <v>117</v>
      </c>
      <c r="G134" t="str">
        <f t="shared" si="10"/>
        <v>25121.432</v>
      </c>
      <c r="H134" s="26">
        <f t="shared" si="11"/>
        <v>-284</v>
      </c>
      <c r="I134" s="51" t="s">
        <v>469</v>
      </c>
      <c r="J134" s="52" t="s">
        <v>470</v>
      </c>
      <c r="K134" s="51">
        <v>-284</v>
      </c>
      <c r="L134" s="51" t="s">
        <v>149</v>
      </c>
      <c r="M134" s="52" t="s">
        <v>127</v>
      </c>
      <c r="N134" s="52"/>
      <c r="O134" s="53" t="s">
        <v>471</v>
      </c>
      <c r="P134" s="53" t="s">
        <v>55</v>
      </c>
    </row>
    <row r="135" spans="1:16" ht="12.75" customHeight="1" x14ac:dyDescent="0.2">
      <c r="A135" s="26" t="str">
        <f t="shared" si="6"/>
        <v> PLYN 1.186 </v>
      </c>
      <c r="B135" s="12" t="str">
        <f t="shared" si="7"/>
        <v>I</v>
      </c>
      <c r="C135" s="26">
        <f t="shared" si="8"/>
        <v>25128.308000000001</v>
      </c>
      <c r="D135" t="str">
        <f t="shared" si="9"/>
        <v>vis</v>
      </c>
      <c r="E135">
        <f>VLOOKUP(C135,Active!C$21:E$973,3,FALSE)</f>
        <v>-283.00156436166401</v>
      </c>
      <c r="F135" s="12" t="s">
        <v>117</v>
      </c>
      <c r="G135" t="str">
        <f t="shared" si="10"/>
        <v>25128.308</v>
      </c>
      <c r="H135" s="26">
        <f t="shared" si="11"/>
        <v>-283</v>
      </c>
      <c r="I135" s="51" t="s">
        <v>472</v>
      </c>
      <c r="J135" s="52" t="s">
        <v>473</v>
      </c>
      <c r="K135" s="51">
        <v>-283</v>
      </c>
      <c r="L135" s="51" t="s">
        <v>312</v>
      </c>
      <c r="M135" s="52" t="s">
        <v>127</v>
      </c>
      <c r="N135" s="52"/>
      <c r="O135" s="53" t="s">
        <v>436</v>
      </c>
      <c r="P135" s="53" t="s">
        <v>52</v>
      </c>
    </row>
    <row r="136" spans="1:16" ht="12.75" customHeight="1" x14ac:dyDescent="0.2">
      <c r="A136" s="26" t="str">
        <f t="shared" si="6"/>
        <v> BTAD 45.38 </v>
      </c>
      <c r="B136" s="12" t="str">
        <f t="shared" si="7"/>
        <v>I</v>
      </c>
      <c r="C136" s="26">
        <f t="shared" si="8"/>
        <v>25231.274000000001</v>
      </c>
      <c r="D136" t="str">
        <f t="shared" si="9"/>
        <v>vis</v>
      </c>
      <c r="E136">
        <f>VLOOKUP(C136,Active!C$21:E$973,3,FALSE)</f>
        <v>-267.99974234968744</v>
      </c>
      <c r="F136" s="12" t="s">
        <v>117</v>
      </c>
      <c r="G136" t="str">
        <f t="shared" si="10"/>
        <v>25231.274</v>
      </c>
      <c r="H136" s="26">
        <f t="shared" si="11"/>
        <v>-268</v>
      </c>
      <c r="I136" s="51" t="s">
        <v>474</v>
      </c>
      <c r="J136" s="52" t="s">
        <v>475</v>
      </c>
      <c r="K136" s="51">
        <v>-268</v>
      </c>
      <c r="L136" s="51" t="s">
        <v>324</v>
      </c>
      <c r="M136" s="52" t="s">
        <v>121</v>
      </c>
      <c r="N136" s="52"/>
      <c r="O136" s="53" t="s">
        <v>122</v>
      </c>
      <c r="P136" s="53" t="s">
        <v>43</v>
      </c>
    </row>
    <row r="137" spans="1:16" ht="12.75" customHeight="1" x14ac:dyDescent="0.2">
      <c r="A137" s="26" t="str">
        <f t="shared" si="6"/>
        <v> PLYN 1.186 </v>
      </c>
      <c r="B137" s="12" t="str">
        <f t="shared" si="7"/>
        <v>I</v>
      </c>
      <c r="C137" s="26">
        <f t="shared" si="8"/>
        <v>25272.374</v>
      </c>
      <c r="D137" t="str">
        <f t="shared" si="9"/>
        <v>vis</v>
      </c>
      <c r="E137">
        <f>VLOOKUP(C137,Active!C$21:E$973,3,FALSE)</f>
        <v>-262.01160175286702</v>
      </c>
      <c r="F137" s="12" t="s">
        <v>117</v>
      </c>
      <c r="G137" t="str">
        <f t="shared" si="10"/>
        <v>25272.374</v>
      </c>
      <c r="H137" s="26">
        <f t="shared" si="11"/>
        <v>-262</v>
      </c>
      <c r="I137" s="51" t="s">
        <v>476</v>
      </c>
      <c r="J137" s="52" t="s">
        <v>477</v>
      </c>
      <c r="K137" s="51">
        <v>-262</v>
      </c>
      <c r="L137" s="51" t="s">
        <v>478</v>
      </c>
      <c r="M137" s="52" t="s">
        <v>127</v>
      </c>
      <c r="N137" s="52"/>
      <c r="O137" s="53" t="s">
        <v>436</v>
      </c>
      <c r="P137" s="53" t="s">
        <v>52</v>
      </c>
    </row>
    <row r="138" spans="1:16" ht="12.75" customHeight="1" x14ac:dyDescent="0.2">
      <c r="A138" s="26" t="str">
        <f t="shared" si="6"/>
        <v> PLYN 1.186 </v>
      </c>
      <c r="B138" s="12" t="str">
        <f t="shared" si="7"/>
        <v>I</v>
      </c>
      <c r="C138" s="26">
        <f t="shared" si="8"/>
        <v>25512.674999999999</v>
      </c>
      <c r="D138" t="str">
        <f t="shared" si="9"/>
        <v>vis</v>
      </c>
      <c r="E138">
        <f>VLOOKUP(C138,Active!C$21:E$973,3,FALSE)</f>
        <v>-227.00050263956794</v>
      </c>
      <c r="F138" s="12" t="s">
        <v>117</v>
      </c>
      <c r="G138" t="str">
        <f t="shared" si="10"/>
        <v>25512.675</v>
      </c>
      <c r="H138" s="26">
        <f t="shared" si="11"/>
        <v>-227</v>
      </c>
      <c r="I138" s="51" t="s">
        <v>479</v>
      </c>
      <c r="J138" s="52" t="s">
        <v>480</v>
      </c>
      <c r="K138" s="51">
        <v>-227</v>
      </c>
      <c r="L138" s="51" t="s">
        <v>212</v>
      </c>
      <c r="M138" s="52" t="s">
        <v>127</v>
      </c>
      <c r="N138" s="52"/>
      <c r="O138" s="53" t="s">
        <v>436</v>
      </c>
      <c r="P138" s="53" t="s">
        <v>52</v>
      </c>
    </row>
    <row r="139" spans="1:16" ht="12.75" customHeight="1" x14ac:dyDescent="0.2">
      <c r="A139" s="26" t="str">
        <f t="shared" ref="A139:A202" si="12">P139</f>
        <v> PLYN 1.186 </v>
      </c>
      <c r="B139" s="12" t="str">
        <f t="shared" ref="B139:B202" si="13">IF(H139=INT(H139),"I","II")</f>
        <v>I</v>
      </c>
      <c r="C139" s="26">
        <f t="shared" ref="C139:C202" si="14">1*G139</f>
        <v>25526.364000000001</v>
      </c>
      <c r="D139" t="str">
        <f t="shared" ref="D139:D202" si="15">VLOOKUP(F139,I$1:J$5,2,FALSE)</f>
        <v>vis</v>
      </c>
      <c r="E139">
        <f>VLOOKUP(C139,Active!C$21:E$973,3,FALSE)</f>
        <v>-225.00605843932729</v>
      </c>
      <c r="F139" s="12" t="s">
        <v>117</v>
      </c>
      <c r="G139" t="str">
        <f t="shared" ref="G139:G202" si="16">MID(I139,3,LEN(I139)-3)</f>
        <v>25526.364</v>
      </c>
      <c r="H139" s="26">
        <f t="shared" ref="H139:H202" si="17">1*K139</f>
        <v>-225</v>
      </c>
      <c r="I139" s="51" t="s">
        <v>481</v>
      </c>
      <c r="J139" s="52" t="s">
        <v>482</v>
      </c>
      <c r="K139" s="51">
        <v>-225</v>
      </c>
      <c r="L139" s="51" t="s">
        <v>483</v>
      </c>
      <c r="M139" s="52" t="s">
        <v>127</v>
      </c>
      <c r="N139" s="52"/>
      <c r="O139" s="53" t="s">
        <v>436</v>
      </c>
      <c r="P139" s="53" t="s">
        <v>52</v>
      </c>
    </row>
    <row r="140" spans="1:16" ht="12.75" customHeight="1" x14ac:dyDescent="0.2">
      <c r="A140" s="26" t="str">
        <f t="shared" si="12"/>
        <v> BTAD 45.38 </v>
      </c>
      <c r="B140" s="12" t="str">
        <f t="shared" si="13"/>
        <v>I</v>
      </c>
      <c r="C140" s="26">
        <f t="shared" si="14"/>
        <v>25574.449000000001</v>
      </c>
      <c r="D140" t="str">
        <f t="shared" si="15"/>
        <v>vis</v>
      </c>
      <c r="E140">
        <f>VLOOKUP(C140,Active!C$21:E$973,3,FALSE)</f>
        <v>-218.0002253347503</v>
      </c>
      <c r="F140" s="12" t="s">
        <v>117</v>
      </c>
      <c r="G140" t="str">
        <f t="shared" si="16"/>
        <v>25574.449</v>
      </c>
      <c r="H140" s="26">
        <f t="shared" si="17"/>
        <v>-218</v>
      </c>
      <c r="I140" s="51" t="s">
        <v>484</v>
      </c>
      <c r="J140" s="52" t="s">
        <v>485</v>
      </c>
      <c r="K140" s="51">
        <v>-218</v>
      </c>
      <c r="L140" s="51" t="s">
        <v>218</v>
      </c>
      <c r="M140" s="52" t="s">
        <v>121</v>
      </c>
      <c r="N140" s="52"/>
      <c r="O140" s="53" t="s">
        <v>122</v>
      </c>
      <c r="P140" s="53" t="s">
        <v>43</v>
      </c>
    </row>
    <row r="141" spans="1:16" ht="12.75" customHeight="1" x14ac:dyDescent="0.2">
      <c r="A141" s="26" t="str">
        <f t="shared" si="12"/>
        <v> HA 113.75 </v>
      </c>
      <c r="B141" s="12" t="str">
        <f t="shared" si="13"/>
        <v>I</v>
      </c>
      <c r="C141" s="26">
        <f t="shared" si="14"/>
        <v>25640.97</v>
      </c>
      <c r="D141" t="str">
        <f t="shared" si="15"/>
        <v>vis</v>
      </c>
      <c r="E141">
        <f>VLOOKUP(C141,Active!C$21:E$973,3,FALSE)</f>
        <v>-208.3083250758425</v>
      </c>
      <c r="F141" s="12" t="s">
        <v>117</v>
      </c>
      <c r="G141" t="str">
        <f t="shared" si="16"/>
        <v>25640.970</v>
      </c>
      <c r="H141" s="26">
        <f t="shared" si="17"/>
        <v>-208</v>
      </c>
      <c r="I141" s="51" t="s">
        <v>486</v>
      </c>
      <c r="J141" s="52" t="s">
        <v>487</v>
      </c>
      <c r="K141" s="51">
        <v>-208</v>
      </c>
      <c r="L141" s="51" t="s">
        <v>488</v>
      </c>
      <c r="M141" s="52" t="s">
        <v>121</v>
      </c>
      <c r="N141" s="52"/>
      <c r="O141" s="53" t="s">
        <v>122</v>
      </c>
      <c r="P141" s="53" t="s">
        <v>56</v>
      </c>
    </row>
    <row r="142" spans="1:16" ht="12.75" customHeight="1" x14ac:dyDescent="0.2">
      <c r="A142" s="26" t="str">
        <f t="shared" si="12"/>
        <v> AN 255.421 </v>
      </c>
      <c r="B142" s="12" t="str">
        <f t="shared" si="13"/>
        <v>I</v>
      </c>
      <c r="C142" s="26">
        <f t="shared" si="14"/>
        <v>25862.438999999998</v>
      </c>
      <c r="D142" t="str">
        <f t="shared" si="15"/>
        <v>vis</v>
      </c>
      <c r="E142">
        <f>VLOOKUP(C142,Active!C$21:E$973,3,FALSE)</f>
        <v>-176.04098907006994</v>
      </c>
      <c r="F142" s="12" t="s">
        <v>117</v>
      </c>
      <c r="G142" t="str">
        <f t="shared" si="16"/>
        <v>25862.439</v>
      </c>
      <c r="H142" s="26">
        <f t="shared" si="17"/>
        <v>-176</v>
      </c>
      <c r="I142" s="51" t="s">
        <v>489</v>
      </c>
      <c r="J142" s="52" t="s">
        <v>490</v>
      </c>
      <c r="K142" s="51">
        <v>-176</v>
      </c>
      <c r="L142" s="51" t="s">
        <v>491</v>
      </c>
      <c r="M142" s="52" t="s">
        <v>145</v>
      </c>
      <c r="N142" s="52"/>
      <c r="O142" s="53" t="s">
        <v>492</v>
      </c>
      <c r="P142" s="53" t="s">
        <v>57</v>
      </c>
    </row>
    <row r="143" spans="1:16" ht="12.75" customHeight="1" x14ac:dyDescent="0.2">
      <c r="A143" s="26" t="str">
        <f t="shared" si="12"/>
        <v> BTAD 45.38 </v>
      </c>
      <c r="B143" s="12" t="str">
        <f t="shared" si="13"/>
        <v>I</v>
      </c>
      <c r="C143" s="26">
        <f t="shared" si="14"/>
        <v>25869.564999999999</v>
      </c>
      <c r="D143" t="str">
        <f t="shared" si="15"/>
        <v>vis</v>
      </c>
      <c r="E143">
        <f>VLOOKUP(C143,Active!C$21:E$973,3,FALSE)</f>
        <v>-175.00275330625132</v>
      </c>
      <c r="F143" s="12" t="s">
        <v>117</v>
      </c>
      <c r="G143" t="str">
        <f t="shared" si="16"/>
        <v>25869.565</v>
      </c>
      <c r="H143" s="26">
        <f t="shared" si="17"/>
        <v>-175</v>
      </c>
      <c r="I143" s="51" t="s">
        <v>493</v>
      </c>
      <c r="J143" s="52" t="s">
        <v>494</v>
      </c>
      <c r="K143" s="51">
        <v>-175</v>
      </c>
      <c r="L143" s="51" t="s">
        <v>410</v>
      </c>
      <c r="M143" s="52" t="s">
        <v>121</v>
      </c>
      <c r="N143" s="52"/>
      <c r="O143" s="53" t="s">
        <v>122</v>
      </c>
      <c r="P143" s="53" t="s">
        <v>43</v>
      </c>
    </row>
    <row r="144" spans="1:16" ht="12.75" customHeight="1" x14ac:dyDescent="0.2">
      <c r="A144" s="26" t="str">
        <f t="shared" si="12"/>
        <v> PLYN 1.186 </v>
      </c>
      <c r="B144" s="12" t="str">
        <f t="shared" si="13"/>
        <v>I</v>
      </c>
      <c r="C144" s="26">
        <f t="shared" si="14"/>
        <v>25883.295999999998</v>
      </c>
      <c r="D144" t="str">
        <f t="shared" si="15"/>
        <v>vis</v>
      </c>
      <c r="E144">
        <f>VLOOKUP(C144,Active!C$21:E$973,3,FALSE)</f>
        <v>-173.00218983824783</v>
      </c>
      <c r="F144" s="12" t="s">
        <v>117</v>
      </c>
      <c r="G144" t="str">
        <f t="shared" si="16"/>
        <v>25883.296</v>
      </c>
      <c r="H144" s="26">
        <f t="shared" si="17"/>
        <v>-173</v>
      </c>
      <c r="I144" s="51" t="s">
        <v>495</v>
      </c>
      <c r="J144" s="52" t="s">
        <v>496</v>
      </c>
      <c r="K144" s="51">
        <v>-173</v>
      </c>
      <c r="L144" s="51" t="s">
        <v>248</v>
      </c>
      <c r="M144" s="52" t="s">
        <v>127</v>
      </c>
      <c r="N144" s="52"/>
      <c r="O144" s="53" t="s">
        <v>436</v>
      </c>
      <c r="P144" s="53" t="s">
        <v>52</v>
      </c>
    </row>
    <row r="145" spans="1:16" ht="12.75" customHeight="1" x14ac:dyDescent="0.2">
      <c r="A145" s="26" t="str">
        <f t="shared" si="12"/>
        <v> AA 27.159 </v>
      </c>
      <c r="B145" s="12" t="str">
        <f t="shared" si="13"/>
        <v>I</v>
      </c>
      <c r="C145" s="26">
        <f t="shared" si="14"/>
        <v>25890.23</v>
      </c>
      <c r="D145" t="str">
        <f t="shared" si="15"/>
        <v>vis</v>
      </c>
      <c r="E145">
        <f>VLOOKUP(C145,Active!C$21:E$973,3,FALSE)</f>
        <v>-171.9919278699179</v>
      </c>
      <c r="F145" s="12" t="s">
        <v>117</v>
      </c>
      <c r="G145" t="str">
        <f t="shared" si="16"/>
        <v>25890.230</v>
      </c>
      <c r="H145" s="26">
        <f t="shared" si="17"/>
        <v>-172</v>
      </c>
      <c r="I145" s="51" t="s">
        <v>497</v>
      </c>
      <c r="J145" s="52" t="s">
        <v>498</v>
      </c>
      <c r="K145" s="51">
        <v>-172</v>
      </c>
      <c r="L145" s="51" t="s">
        <v>499</v>
      </c>
      <c r="M145" s="52" t="s">
        <v>127</v>
      </c>
      <c r="N145" s="52"/>
      <c r="O145" s="53" t="s">
        <v>500</v>
      </c>
      <c r="P145" s="53" t="s">
        <v>55</v>
      </c>
    </row>
    <row r="146" spans="1:16" ht="12.75" customHeight="1" x14ac:dyDescent="0.2">
      <c r="A146" s="26" t="str">
        <f t="shared" si="12"/>
        <v> AN 255.421 </v>
      </c>
      <c r="B146" s="12" t="str">
        <f t="shared" si="13"/>
        <v>I</v>
      </c>
      <c r="C146" s="26">
        <f t="shared" si="14"/>
        <v>26185.478999999999</v>
      </c>
      <c r="D146" t="str">
        <f t="shared" si="15"/>
        <v>vis</v>
      </c>
      <c r="E146">
        <f>VLOOKUP(C146,Active!C$21:E$973,3,FALSE)</f>
        <v>-128.97507816016864</v>
      </c>
      <c r="F146" s="12" t="s">
        <v>117</v>
      </c>
      <c r="G146" t="str">
        <f t="shared" si="16"/>
        <v>26185.479</v>
      </c>
      <c r="H146" s="26">
        <f t="shared" si="17"/>
        <v>-129</v>
      </c>
      <c r="I146" s="51" t="s">
        <v>501</v>
      </c>
      <c r="J146" s="52" t="s">
        <v>502</v>
      </c>
      <c r="K146" s="51">
        <v>-129</v>
      </c>
      <c r="L146" s="51" t="s">
        <v>503</v>
      </c>
      <c r="M146" s="52" t="s">
        <v>145</v>
      </c>
      <c r="N146" s="52"/>
      <c r="O146" s="53" t="s">
        <v>492</v>
      </c>
      <c r="P146" s="53" t="s">
        <v>57</v>
      </c>
    </row>
    <row r="147" spans="1:16" ht="12.75" customHeight="1" x14ac:dyDescent="0.2">
      <c r="A147" s="26" t="str">
        <f t="shared" si="12"/>
        <v> AN 255.421 </v>
      </c>
      <c r="B147" s="12" t="str">
        <f t="shared" si="13"/>
        <v>II</v>
      </c>
      <c r="C147" s="26">
        <f t="shared" si="14"/>
        <v>26244.392</v>
      </c>
      <c r="D147" t="str">
        <f t="shared" si="15"/>
        <v>vis</v>
      </c>
      <c r="E147">
        <f>VLOOKUP(C147,Active!C$21:E$973,3,FALSE)</f>
        <v>-120.39163954750447</v>
      </c>
      <c r="F147" s="12" t="s">
        <v>117</v>
      </c>
      <c r="G147" t="str">
        <f t="shared" si="16"/>
        <v>26244.392</v>
      </c>
      <c r="H147" s="26">
        <f t="shared" si="17"/>
        <v>-120.5</v>
      </c>
      <c r="I147" s="51" t="s">
        <v>504</v>
      </c>
      <c r="J147" s="52" t="s">
        <v>505</v>
      </c>
      <c r="K147" s="51">
        <v>-120.5</v>
      </c>
      <c r="L147" s="51" t="s">
        <v>506</v>
      </c>
      <c r="M147" s="52" t="s">
        <v>145</v>
      </c>
      <c r="N147" s="52"/>
      <c r="O147" s="53" t="s">
        <v>492</v>
      </c>
      <c r="P147" s="53" t="s">
        <v>57</v>
      </c>
    </row>
    <row r="148" spans="1:16" ht="12.75" customHeight="1" x14ac:dyDescent="0.2">
      <c r="A148" s="26" t="str">
        <f t="shared" si="12"/>
        <v> BTAD 45.38 </v>
      </c>
      <c r="B148" s="12" t="str">
        <f t="shared" si="13"/>
        <v>I</v>
      </c>
      <c r="C148" s="26">
        <f t="shared" si="14"/>
        <v>26343.200000000001</v>
      </c>
      <c r="D148" t="str">
        <f t="shared" si="15"/>
        <v>vis</v>
      </c>
      <c r="E148">
        <f>VLOOKUP(C148,Active!C$21:E$973,3,FALSE)</f>
        <v>-105.99562504408212</v>
      </c>
      <c r="F148" s="12" t="s">
        <v>117</v>
      </c>
      <c r="G148" t="str">
        <f t="shared" si="16"/>
        <v>26343.200</v>
      </c>
      <c r="H148" s="26">
        <f t="shared" si="17"/>
        <v>-106</v>
      </c>
      <c r="I148" s="51" t="s">
        <v>507</v>
      </c>
      <c r="J148" s="52" t="s">
        <v>508</v>
      </c>
      <c r="K148" s="51">
        <v>-106</v>
      </c>
      <c r="L148" s="51" t="s">
        <v>371</v>
      </c>
      <c r="M148" s="52" t="s">
        <v>121</v>
      </c>
      <c r="N148" s="52"/>
      <c r="O148" s="53" t="s">
        <v>122</v>
      </c>
      <c r="P148" s="53" t="s">
        <v>43</v>
      </c>
    </row>
    <row r="149" spans="1:16" ht="12.75" customHeight="1" x14ac:dyDescent="0.2">
      <c r="A149" s="26" t="str">
        <f t="shared" si="12"/>
        <v> BTAD 45.38 </v>
      </c>
      <c r="B149" s="12" t="str">
        <f t="shared" si="13"/>
        <v>I</v>
      </c>
      <c r="C149" s="26">
        <f t="shared" si="14"/>
        <v>26638.304</v>
      </c>
      <c r="D149" t="str">
        <f t="shared" si="15"/>
        <v>vis</v>
      </c>
      <c r="E149">
        <f>VLOOKUP(C149,Active!C$21:E$973,3,FALSE)</f>
        <v>-62.999901377801024</v>
      </c>
      <c r="F149" s="12" t="s">
        <v>117</v>
      </c>
      <c r="G149" t="str">
        <f t="shared" si="16"/>
        <v>26638.304</v>
      </c>
      <c r="H149" s="26">
        <f t="shared" si="17"/>
        <v>-63</v>
      </c>
      <c r="I149" s="51" t="s">
        <v>509</v>
      </c>
      <c r="J149" s="52" t="s">
        <v>510</v>
      </c>
      <c r="K149" s="51">
        <v>-63</v>
      </c>
      <c r="L149" s="51" t="s">
        <v>398</v>
      </c>
      <c r="M149" s="52" t="s">
        <v>121</v>
      </c>
      <c r="N149" s="52"/>
      <c r="O149" s="53" t="s">
        <v>122</v>
      </c>
      <c r="P149" s="53" t="s">
        <v>43</v>
      </c>
    </row>
    <row r="150" spans="1:16" ht="12.75" customHeight="1" x14ac:dyDescent="0.2">
      <c r="A150" s="26" t="str">
        <f t="shared" si="12"/>
        <v> AN 255.421 </v>
      </c>
      <c r="B150" s="12" t="str">
        <f t="shared" si="13"/>
        <v>I</v>
      </c>
      <c r="C150" s="26">
        <f t="shared" si="14"/>
        <v>26979.493999999999</v>
      </c>
      <c r="D150" t="str">
        <f t="shared" si="15"/>
        <v>vis</v>
      </c>
      <c r="E150">
        <f>VLOOKUP(C150,Active!C$21:E$973,3,FALSE)</f>
        <v>-13.289592613099687</v>
      </c>
      <c r="F150" s="12" t="s">
        <v>117</v>
      </c>
      <c r="G150" t="str">
        <f t="shared" si="16"/>
        <v>26979.494</v>
      </c>
      <c r="H150" s="26">
        <f t="shared" si="17"/>
        <v>-13</v>
      </c>
      <c r="I150" s="51" t="s">
        <v>511</v>
      </c>
      <c r="J150" s="52" t="s">
        <v>512</v>
      </c>
      <c r="K150" s="51">
        <v>-13</v>
      </c>
      <c r="L150" s="51" t="s">
        <v>513</v>
      </c>
      <c r="M150" s="52" t="s">
        <v>145</v>
      </c>
      <c r="N150" s="52"/>
      <c r="O150" s="53" t="s">
        <v>492</v>
      </c>
      <c r="P150" s="53" t="s">
        <v>57</v>
      </c>
    </row>
    <row r="151" spans="1:16" ht="12.75" customHeight="1" x14ac:dyDescent="0.2">
      <c r="A151" s="26" t="str">
        <f t="shared" si="12"/>
        <v> BTAD 45.38 </v>
      </c>
      <c r="B151" s="12" t="str">
        <f t="shared" si="13"/>
        <v>I</v>
      </c>
      <c r="C151" s="26">
        <f t="shared" si="14"/>
        <v>26995.181</v>
      </c>
      <c r="D151" t="str">
        <f t="shared" si="15"/>
        <v>vis</v>
      </c>
      <c r="E151">
        <f>VLOOKUP(C151,Active!C$21:E$973,3,FALSE)</f>
        <v>-11.004046103553808</v>
      </c>
      <c r="F151" s="12" t="s">
        <v>117</v>
      </c>
      <c r="G151" t="str">
        <f t="shared" si="16"/>
        <v>26995.181</v>
      </c>
      <c r="H151" s="26">
        <f t="shared" si="17"/>
        <v>-11</v>
      </c>
      <c r="I151" s="51" t="s">
        <v>514</v>
      </c>
      <c r="J151" s="52" t="s">
        <v>515</v>
      </c>
      <c r="K151" s="51">
        <v>-11</v>
      </c>
      <c r="L151" s="51" t="s">
        <v>215</v>
      </c>
      <c r="M151" s="52" t="s">
        <v>121</v>
      </c>
      <c r="N151" s="52"/>
      <c r="O151" s="53" t="s">
        <v>122</v>
      </c>
      <c r="P151" s="53" t="s">
        <v>43</v>
      </c>
    </row>
    <row r="152" spans="1:16" ht="12.75" customHeight="1" x14ac:dyDescent="0.2">
      <c r="A152" s="26" t="str">
        <f t="shared" si="12"/>
        <v> BTAD 45.38 </v>
      </c>
      <c r="B152" s="12" t="str">
        <f t="shared" si="13"/>
        <v>I</v>
      </c>
      <c r="C152" s="26">
        <f t="shared" si="14"/>
        <v>27441.344000000001</v>
      </c>
      <c r="D152" t="str">
        <f t="shared" si="15"/>
        <v>vis</v>
      </c>
      <c r="E152">
        <f>VLOOKUP(C152,Active!C$21:E$973,3,FALSE)</f>
        <v>54.000498254093102</v>
      </c>
      <c r="F152" s="12" t="s">
        <v>117</v>
      </c>
      <c r="G152" t="str">
        <f t="shared" si="16"/>
        <v>27441.344</v>
      </c>
      <c r="H152" s="26">
        <f t="shared" si="17"/>
        <v>54</v>
      </c>
      <c r="I152" s="51" t="s">
        <v>516</v>
      </c>
      <c r="J152" s="52" t="s">
        <v>517</v>
      </c>
      <c r="K152" s="51">
        <v>54</v>
      </c>
      <c r="L152" s="51" t="s">
        <v>283</v>
      </c>
      <c r="M152" s="52" t="s">
        <v>121</v>
      </c>
      <c r="N152" s="52"/>
      <c r="O152" s="53" t="s">
        <v>122</v>
      </c>
      <c r="P152" s="53" t="s">
        <v>43</v>
      </c>
    </row>
    <row r="153" spans="1:16" ht="12.75" customHeight="1" x14ac:dyDescent="0.2">
      <c r="A153" s="26" t="str">
        <f t="shared" si="12"/>
        <v> AN 255.421 </v>
      </c>
      <c r="B153" s="12" t="str">
        <f t="shared" si="13"/>
        <v>II</v>
      </c>
      <c r="C153" s="26">
        <f t="shared" si="14"/>
        <v>27699.603999999999</v>
      </c>
      <c r="D153" t="str">
        <f t="shared" si="15"/>
        <v>vis</v>
      </c>
      <c r="E153">
        <f>VLOOKUP(C153,Active!C$21:E$973,3,FALSE)</f>
        <v>91.628167123555087</v>
      </c>
      <c r="F153" s="12" t="s">
        <v>117</v>
      </c>
      <c r="G153" t="str">
        <f t="shared" si="16"/>
        <v>27699.604</v>
      </c>
      <c r="H153" s="26">
        <f t="shared" si="17"/>
        <v>91.5</v>
      </c>
      <c r="I153" s="51" t="s">
        <v>518</v>
      </c>
      <c r="J153" s="52" t="s">
        <v>519</v>
      </c>
      <c r="K153" s="51">
        <v>91.5</v>
      </c>
      <c r="L153" s="51" t="s">
        <v>520</v>
      </c>
      <c r="M153" s="52" t="s">
        <v>127</v>
      </c>
      <c r="N153" s="52"/>
      <c r="O153" s="53" t="s">
        <v>492</v>
      </c>
      <c r="P153" s="53" t="s">
        <v>57</v>
      </c>
    </row>
    <row r="154" spans="1:16" ht="12.75" customHeight="1" x14ac:dyDescent="0.2">
      <c r="A154" s="26" t="str">
        <f t="shared" si="12"/>
        <v> BTAD 45.38 </v>
      </c>
      <c r="B154" s="12" t="str">
        <f t="shared" si="13"/>
        <v>I</v>
      </c>
      <c r="C154" s="26">
        <f t="shared" si="14"/>
        <v>27736.478999999999</v>
      </c>
      <c r="D154" t="str">
        <f t="shared" si="15"/>
        <v>vis</v>
      </c>
      <c r="E154">
        <f>VLOOKUP(C154,Active!C$21:E$973,3,FALSE)</f>
        <v>97.000738522770689</v>
      </c>
      <c r="F154" s="12" t="s">
        <v>117</v>
      </c>
      <c r="G154" t="str">
        <f t="shared" si="16"/>
        <v>27736.479</v>
      </c>
      <c r="H154" s="26">
        <f t="shared" si="17"/>
        <v>97</v>
      </c>
      <c r="I154" s="51" t="s">
        <v>521</v>
      </c>
      <c r="J154" s="52" t="s">
        <v>522</v>
      </c>
      <c r="K154" s="51">
        <v>97</v>
      </c>
      <c r="L154" s="51" t="s">
        <v>523</v>
      </c>
      <c r="M154" s="52" t="s">
        <v>121</v>
      </c>
      <c r="N154" s="52"/>
      <c r="O154" s="53" t="s">
        <v>122</v>
      </c>
      <c r="P154" s="53" t="s">
        <v>43</v>
      </c>
    </row>
    <row r="155" spans="1:16" ht="12.75" customHeight="1" x14ac:dyDescent="0.2">
      <c r="A155" s="26" t="str">
        <f t="shared" si="12"/>
        <v> AAC 2.137 </v>
      </c>
      <c r="B155" s="12" t="str">
        <f t="shared" si="13"/>
        <v>I</v>
      </c>
      <c r="C155" s="26">
        <f t="shared" si="14"/>
        <v>27811.94</v>
      </c>
      <c r="D155" t="str">
        <f t="shared" si="15"/>
        <v>vis</v>
      </c>
      <c r="E155">
        <f>VLOOKUP(C155,Active!C$21:E$973,3,FALSE)</f>
        <v>107.99516863412538</v>
      </c>
      <c r="F155" s="12" t="s">
        <v>117</v>
      </c>
      <c r="G155" t="str">
        <f t="shared" si="16"/>
        <v>27811.940</v>
      </c>
      <c r="H155" s="26">
        <f t="shared" si="17"/>
        <v>108</v>
      </c>
      <c r="I155" s="51" t="s">
        <v>524</v>
      </c>
      <c r="J155" s="52" t="s">
        <v>525</v>
      </c>
      <c r="K155" s="51">
        <v>108</v>
      </c>
      <c r="L155" s="51" t="s">
        <v>526</v>
      </c>
      <c r="M155" s="52" t="s">
        <v>127</v>
      </c>
      <c r="N155" s="52"/>
      <c r="O155" s="53" t="s">
        <v>527</v>
      </c>
      <c r="P155" s="53" t="s">
        <v>58</v>
      </c>
    </row>
    <row r="156" spans="1:16" ht="12.75" customHeight="1" x14ac:dyDescent="0.2">
      <c r="A156" s="26" t="str">
        <f t="shared" si="12"/>
        <v> AN 277.41 </v>
      </c>
      <c r="B156" s="12" t="str">
        <f t="shared" si="13"/>
        <v>I</v>
      </c>
      <c r="C156" s="26">
        <f t="shared" si="14"/>
        <v>27825.706999999999</v>
      </c>
      <c r="D156" t="str">
        <f t="shared" si="15"/>
        <v>vis</v>
      </c>
      <c r="E156">
        <f>VLOOKUP(C156,Active!C$21:E$973,3,FALSE)</f>
        <v>110.00097718878301</v>
      </c>
      <c r="F156" s="12" t="s">
        <v>117</v>
      </c>
      <c r="G156" t="str">
        <f t="shared" si="16"/>
        <v>27825.707</v>
      </c>
      <c r="H156" s="26">
        <f t="shared" si="17"/>
        <v>110</v>
      </c>
      <c r="I156" s="51" t="s">
        <v>528</v>
      </c>
      <c r="J156" s="52" t="s">
        <v>529</v>
      </c>
      <c r="K156" s="51">
        <v>110</v>
      </c>
      <c r="L156" s="51" t="s">
        <v>273</v>
      </c>
      <c r="M156" s="52" t="s">
        <v>127</v>
      </c>
      <c r="N156" s="52"/>
      <c r="O156" s="53" t="s">
        <v>530</v>
      </c>
      <c r="P156" s="53" t="s">
        <v>59</v>
      </c>
    </row>
    <row r="157" spans="1:16" ht="12.75" customHeight="1" x14ac:dyDescent="0.2">
      <c r="A157" s="26" t="str">
        <f t="shared" si="12"/>
        <v> AAC 2.137 </v>
      </c>
      <c r="B157" s="12" t="str">
        <f t="shared" si="13"/>
        <v>I</v>
      </c>
      <c r="C157" s="26">
        <f t="shared" si="14"/>
        <v>27832.55</v>
      </c>
      <c r="D157" t="str">
        <f t="shared" si="15"/>
        <v>vis</v>
      </c>
      <c r="E157">
        <f>VLOOKUP(C157,Active!C$21:E$973,3,FALSE)</f>
        <v>110.99798074362603</v>
      </c>
      <c r="F157" s="12" t="s">
        <v>117</v>
      </c>
      <c r="G157" t="str">
        <f t="shared" si="16"/>
        <v>27832.550</v>
      </c>
      <c r="H157" s="26">
        <f t="shared" si="17"/>
        <v>111</v>
      </c>
      <c r="I157" s="51" t="s">
        <v>531</v>
      </c>
      <c r="J157" s="52" t="s">
        <v>532</v>
      </c>
      <c r="K157" s="51">
        <v>111</v>
      </c>
      <c r="L157" s="51" t="s">
        <v>180</v>
      </c>
      <c r="M157" s="52" t="s">
        <v>127</v>
      </c>
      <c r="N157" s="52"/>
      <c r="O157" s="53" t="s">
        <v>527</v>
      </c>
      <c r="P157" s="53" t="s">
        <v>58</v>
      </c>
    </row>
    <row r="158" spans="1:16" ht="12.75" customHeight="1" x14ac:dyDescent="0.2">
      <c r="A158" s="26" t="str">
        <f t="shared" si="12"/>
        <v> AAC 2.137 </v>
      </c>
      <c r="B158" s="12" t="str">
        <f t="shared" si="13"/>
        <v>I</v>
      </c>
      <c r="C158" s="26">
        <f t="shared" si="14"/>
        <v>27853.152999999998</v>
      </c>
      <c r="D158" t="str">
        <f t="shared" si="15"/>
        <v>vis</v>
      </c>
      <c r="E158">
        <f>VLOOKUP(C158,Active!C$21:E$973,3,FALSE)</f>
        <v>113.99977297516595</v>
      </c>
      <c r="F158" s="12" t="s">
        <v>117</v>
      </c>
      <c r="G158" t="str">
        <f t="shared" si="16"/>
        <v>27853.153</v>
      </c>
      <c r="H158" s="26">
        <f t="shared" si="17"/>
        <v>114</v>
      </c>
      <c r="I158" s="51" t="s">
        <v>533</v>
      </c>
      <c r="J158" s="52" t="s">
        <v>534</v>
      </c>
      <c r="K158" s="51">
        <v>114</v>
      </c>
      <c r="L158" s="51" t="s">
        <v>218</v>
      </c>
      <c r="M158" s="52" t="s">
        <v>127</v>
      </c>
      <c r="N158" s="52"/>
      <c r="O158" s="53" t="s">
        <v>527</v>
      </c>
      <c r="P158" s="53" t="s">
        <v>58</v>
      </c>
    </row>
    <row r="159" spans="1:16" ht="12.75" customHeight="1" x14ac:dyDescent="0.2">
      <c r="A159" s="26" t="str">
        <f t="shared" si="12"/>
        <v> AN 277.41 </v>
      </c>
      <c r="B159" s="12" t="str">
        <f t="shared" si="13"/>
        <v>I</v>
      </c>
      <c r="C159" s="26">
        <f t="shared" si="14"/>
        <v>27887.458999999999</v>
      </c>
      <c r="D159" t="str">
        <f t="shared" si="15"/>
        <v>vis</v>
      </c>
      <c r="E159">
        <f>VLOOKUP(C159,Active!C$21:E$973,3,FALSE)</f>
        <v>118.99804916286745</v>
      </c>
      <c r="F159" s="12" t="s">
        <v>117</v>
      </c>
      <c r="G159" t="str">
        <f t="shared" si="16"/>
        <v>27887.459</v>
      </c>
      <c r="H159" s="26">
        <f t="shared" si="17"/>
        <v>119</v>
      </c>
      <c r="I159" s="51" t="s">
        <v>535</v>
      </c>
      <c r="J159" s="52" t="s">
        <v>536</v>
      </c>
      <c r="K159" s="51">
        <v>119</v>
      </c>
      <c r="L159" s="51" t="s">
        <v>385</v>
      </c>
      <c r="M159" s="52" t="s">
        <v>127</v>
      </c>
      <c r="N159" s="52"/>
      <c r="O159" s="53" t="s">
        <v>530</v>
      </c>
      <c r="P159" s="53" t="s">
        <v>59</v>
      </c>
    </row>
    <row r="160" spans="1:16" ht="12.75" customHeight="1" x14ac:dyDescent="0.2">
      <c r="A160" s="26" t="str">
        <f t="shared" si="12"/>
        <v> AAC 2.137 </v>
      </c>
      <c r="B160" s="12" t="str">
        <f t="shared" si="13"/>
        <v>I</v>
      </c>
      <c r="C160" s="26">
        <f t="shared" si="14"/>
        <v>27908.062000000002</v>
      </c>
      <c r="D160" t="str">
        <f t="shared" si="15"/>
        <v>vis</v>
      </c>
      <c r="E160">
        <f>VLOOKUP(C160,Active!C$21:E$973,3,FALSE)</f>
        <v>121.99984139440789</v>
      </c>
      <c r="F160" s="12" t="s">
        <v>117</v>
      </c>
      <c r="G160" t="str">
        <f t="shared" si="16"/>
        <v>27908.062</v>
      </c>
      <c r="H160" s="26">
        <f t="shared" si="17"/>
        <v>122</v>
      </c>
      <c r="I160" s="51" t="s">
        <v>537</v>
      </c>
      <c r="J160" s="52" t="s">
        <v>538</v>
      </c>
      <c r="K160" s="51">
        <v>122</v>
      </c>
      <c r="L160" s="51" t="s">
        <v>221</v>
      </c>
      <c r="M160" s="52" t="s">
        <v>127</v>
      </c>
      <c r="N160" s="52"/>
      <c r="O160" s="53" t="s">
        <v>527</v>
      </c>
      <c r="P160" s="53" t="s">
        <v>58</v>
      </c>
    </row>
    <row r="161" spans="1:16" ht="12.75" customHeight="1" x14ac:dyDescent="0.2">
      <c r="A161" s="26" t="str">
        <f t="shared" si="12"/>
        <v> AAC 2.137 </v>
      </c>
      <c r="B161" s="12" t="str">
        <f t="shared" si="13"/>
        <v>I</v>
      </c>
      <c r="C161" s="26">
        <f t="shared" si="14"/>
        <v>27914.98</v>
      </c>
      <c r="D161" t="str">
        <f t="shared" si="15"/>
        <v>vis</v>
      </c>
      <c r="E161">
        <f>VLOOKUP(C161,Active!C$21:E$973,3,FALSE)</f>
        <v>123.0077722131133</v>
      </c>
      <c r="F161" s="12" t="s">
        <v>117</v>
      </c>
      <c r="G161" t="str">
        <f t="shared" si="16"/>
        <v>27914.980</v>
      </c>
      <c r="H161" s="26">
        <f t="shared" si="17"/>
        <v>123</v>
      </c>
      <c r="I161" s="51" t="s">
        <v>539</v>
      </c>
      <c r="J161" s="52" t="s">
        <v>540</v>
      </c>
      <c r="K161" s="51">
        <v>123</v>
      </c>
      <c r="L161" s="51" t="s">
        <v>541</v>
      </c>
      <c r="M161" s="52" t="s">
        <v>127</v>
      </c>
      <c r="N161" s="52"/>
      <c r="O161" s="53" t="s">
        <v>527</v>
      </c>
      <c r="P161" s="53" t="s">
        <v>58</v>
      </c>
    </row>
    <row r="162" spans="1:16" ht="12.75" customHeight="1" x14ac:dyDescent="0.2">
      <c r="A162" s="26" t="str">
        <f t="shared" si="12"/>
        <v> AAC 2.137 </v>
      </c>
      <c r="B162" s="12" t="str">
        <f t="shared" si="13"/>
        <v>I</v>
      </c>
      <c r="C162" s="26">
        <f t="shared" si="14"/>
        <v>27928.681</v>
      </c>
      <c r="D162" t="str">
        <f t="shared" si="15"/>
        <v>vis</v>
      </c>
      <c r="E162">
        <f>VLOOKUP(C162,Active!C$21:E$973,3,FALSE)</f>
        <v>125.00396477557182</v>
      </c>
      <c r="F162" s="12" t="s">
        <v>117</v>
      </c>
      <c r="G162" t="str">
        <f t="shared" si="16"/>
        <v>27928.681</v>
      </c>
      <c r="H162" s="26">
        <f t="shared" si="17"/>
        <v>125</v>
      </c>
      <c r="I162" s="51" t="s">
        <v>542</v>
      </c>
      <c r="J162" s="52" t="s">
        <v>543</v>
      </c>
      <c r="K162" s="51">
        <v>125</v>
      </c>
      <c r="L162" s="51" t="s">
        <v>544</v>
      </c>
      <c r="M162" s="52" t="s">
        <v>127</v>
      </c>
      <c r="N162" s="52"/>
      <c r="O162" s="53" t="s">
        <v>527</v>
      </c>
      <c r="P162" s="53" t="s">
        <v>58</v>
      </c>
    </row>
    <row r="163" spans="1:16" ht="12.75" customHeight="1" x14ac:dyDescent="0.2">
      <c r="A163" s="26" t="str">
        <f t="shared" si="12"/>
        <v> AAC 2.137 </v>
      </c>
      <c r="B163" s="12" t="str">
        <f t="shared" si="13"/>
        <v>I</v>
      </c>
      <c r="C163" s="26">
        <f t="shared" si="14"/>
        <v>28045.327000000001</v>
      </c>
      <c r="D163" t="str">
        <f t="shared" si="15"/>
        <v>vis</v>
      </c>
      <c r="E163">
        <f>VLOOKUP(C163,Active!C$21:E$973,3,FALSE)</f>
        <v>141.99891971612519</v>
      </c>
      <c r="F163" s="12" t="s">
        <v>117</v>
      </c>
      <c r="G163" t="str">
        <f t="shared" si="16"/>
        <v>28045.327</v>
      </c>
      <c r="H163" s="26">
        <f t="shared" si="17"/>
        <v>142</v>
      </c>
      <c r="I163" s="51" t="s">
        <v>545</v>
      </c>
      <c r="J163" s="52" t="s">
        <v>546</v>
      </c>
      <c r="K163" s="51">
        <v>142</v>
      </c>
      <c r="L163" s="51" t="s">
        <v>292</v>
      </c>
      <c r="M163" s="52" t="s">
        <v>127</v>
      </c>
      <c r="N163" s="52"/>
      <c r="O163" s="53" t="s">
        <v>527</v>
      </c>
      <c r="P163" s="53" t="s">
        <v>58</v>
      </c>
    </row>
    <row r="164" spans="1:16" ht="12.75" customHeight="1" x14ac:dyDescent="0.2">
      <c r="A164" s="26" t="str">
        <f t="shared" si="12"/>
        <v> AAC 2.137 </v>
      </c>
      <c r="B164" s="12" t="str">
        <f t="shared" si="13"/>
        <v>I</v>
      </c>
      <c r="C164" s="26">
        <f t="shared" si="14"/>
        <v>28086.531999999999</v>
      </c>
      <c r="D164" t="str">
        <f t="shared" si="15"/>
        <v>vis</v>
      </c>
      <c r="E164">
        <f>VLOOKUP(C164,Active!C$21:E$973,3,FALSE)</f>
        <v>148.00235848235349</v>
      </c>
      <c r="F164" s="12" t="s">
        <v>117</v>
      </c>
      <c r="G164" t="str">
        <f t="shared" si="16"/>
        <v>28086.532</v>
      </c>
      <c r="H164" s="26">
        <f t="shared" si="17"/>
        <v>148</v>
      </c>
      <c r="I164" s="51" t="s">
        <v>547</v>
      </c>
      <c r="J164" s="52" t="s">
        <v>548</v>
      </c>
      <c r="K164" s="51">
        <v>148</v>
      </c>
      <c r="L164" s="51" t="s">
        <v>235</v>
      </c>
      <c r="M164" s="52" t="s">
        <v>127</v>
      </c>
      <c r="N164" s="52"/>
      <c r="O164" s="53" t="s">
        <v>527</v>
      </c>
      <c r="P164" s="53" t="s">
        <v>58</v>
      </c>
    </row>
    <row r="165" spans="1:16" ht="12.75" customHeight="1" x14ac:dyDescent="0.2">
      <c r="A165" s="26" t="str">
        <f t="shared" si="12"/>
        <v> BTAD 45.38 </v>
      </c>
      <c r="B165" s="12" t="str">
        <f t="shared" si="13"/>
        <v>I</v>
      </c>
      <c r="C165" s="26">
        <f t="shared" si="14"/>
        <v>28134.562999999998</v>
      </c>
      <c r="D165" t="str">
        <f t="shared" si="15"/>
        <v>vis</v>
      </c>
      <c r="E165">
        <f>VLOOKUP(C165,Active!C$21:E$973,3,FALSE)</f>
        <v>155.00032395694927</v>
      </c>
      <c r="F165" s="12" t="s">
        <v>117</v>
      </c>
      <c r="G165" t="str">
        <f t="shared" si="16"/>
        <v>28134.563</v>
      </c>
      <c r="H165" s="26">
        <f t="shared" si="17"/>
        <v>155</v>
      </c>
      <c r="I165" s="51" t="s">
        <v>549</v>
      </c>
      <c r="J165" s="52" t="s">
        <v>550</v>
      </c>
      <c r="K165" s="51">
        <v>155</v>
      </c>
      <c r="L165" s="51" t="s">
        <v>324</v>
      </c>
      <c r="M165" s="52" t="s">
        <v>121</v>
      </c>
      <c r="N165" s="52"/>
      <c r="O165" s="53" t="s">
        <v>122</v>
      </c>
      <c r="P165" s="53" t="s">
        <v>43</v>
      </c>
    </row>
    <row r="166" spans="1:16" ht="12.75" customHeight="1" x14ac:dyDescent="0.2">
      <c r="A166" s="26" t="str">
        <f t="shared" si="12"/>
        <v> AN 277.41 </v>
      </c>
      <c r="B166" s="12" t="str">
        <f t="shared" si="13"/>
        <v>I</v>
      </c>
      <c r="C166" s="26">
        <f t="shared" si="14"/>
        <v>28210.044999999998</v>
      </c>
      <c r="D166" t="str">
        <f t="shared" si="15"/>
        <v>vis</v>
      </c>
      <c r="E166">
        <f>VLOOKUP(C166,Active!C$21:E$973,3,FALSE)</f>
        <v>165.99781370218565</v>
      </c>
      <c r="F166" s="12" t="s">
        <v>117</v>
      </c>
      <c r="G166" t="str">
        <f t="shared" si="16"/>
        <v>28210.045</v>
      </c>
      <c r="H166" s="26">
        <f t="shared" si="17"/>
        <v>166</v>
      </c>
      <c r="I166" s="51" t="s">
        <v>551</v>
      </c>
      <c r="J166" s="52" t="s">
        <v>552</v>
      </c>
      <c r="K166" s="51">
        <v>166</v>
      </c>
      <c r="L166" s="51" t="s">
        <v>248</v>
      </c>
      <c r="M166" s="52" t="s">
        <v>127</v>
      </c>
      <c r="N166" s="52"/>
      <c r="O166" s="53" t="s">
        <v>530</v>
      </c>
      <c r="P166" s="53" t="s">
        <v>59</v>
      </c>
    </row>
    <row r="167" spans="1:16" ht="12.75" customHeight="1" x14ac:dyDescent="0.2">
      <c r="A167" s="26" t="str">
        <f t="shared" si="12"/>
        <v> AN 277.41 </v>
      </c>
      <c r="B167" s="12" t="str">
        <f t="shared" si="13"/>
        <v>I</v>
      </c>
      <c r="C167" s="26">
        <f t="shared" si="14"/>
        <v>28395.348999999998</v>
      </c>
      <c r="D167" t="str">
        <f t="shared" si="15"/>
        <v>vis</v>
      </c>
      <c r="E167">
        <f>VLOOKUP(C167,Active!C$21:E$973,3,FALSE)</f>
        <v>192.99602307331099</v>
      </c>
      <c r="F167" s="12" t="s">
        <v>117</v>
      </c>
      <c r="G167" t="str">
        <f t="shared" si="16"/>
        <v>28395.349</v>
      </c>
      <c r="H167" s="26">
        <f t="shared" si="17"/>
        <v>193</v>
      </c>
      <c r="I167" s="51" t="s">
        <v>553</v>
      </c>
      <c r="J167" s="52" t="s">
        <v>554</v>
      </c>
      <c r="K167" s="51">
        <v>193</v>
      </c>
      <c r="L167" s="51" t="s">
        <v>353</v>
      </c>
      <c r="M167" s="52" t="s">
        <v>127</v>
      </c>
      <c r="N167" s="52"/>
      <c r="O167" s="53" t="s">
        <v>530</v>
      </c>
      <c r="P167" s="53" t="s">
        <v>59</v>
      </c>
    </row>
    <row r="168" spans="1:16" ht="12.75" customHeight="1" x14ac:dyDescent="0.2">
      <c r="A168" s="26" t="str">
        <f t="shared" si="12"/>
        <v> AN 277.41 </v>
      </c>
      <c r="B168" s="12" t="str">
        <f t="shared" si="13"/>
        <v>I</v>
      </c>
      <c r="C168" s="26">
        <f t="shared" si="14"/>
        <v>28429.683000000001</v>
      </c>
      <c r="D168" t="str">
        <f t="shared" si="15"/>
        <v>vis</v>
      </c>
      <c r="E168">
        <f>VLOOKUP(C168,Active!C$21:E$973,3,FALSE)</f>
        <v>197.99837877285489</v>
      </c>
      <c r="F168" s="12" t="s">
        <v>117</v>
      </c>
      <c r="G168" t="str">
        <f t="shared" si="16"/>
        <v>28429.683</v>
      </c>
      <c r="H168" s="26">
        <f t="shared" si="17"/>
        <v>198</v>
      </c>
      <c r="I168" s="51" t="s">
        <v>555</v>
      </c>
      <c r="J168" s="52" t="s">
        <v>556</v>
      </c>
      <c r="K168" s="51">
        <v>198</v>
      </c>
      <c r="L168" s="51" t="s">
        <v>312</v>
      </c>
      <c r="M168" s="52" t="s">
        <v>127</v>
      </c>
      <c r="N168" s="52"/>
      <c r="O168" s="53" t="s">
        <v>530</v>
      </c>
      <c r="P168" s="53" t="s">
        <v>59</v>
      </c>
    </row>
    <row r="169" spans="1:16" ht="12.75" customHeight="1" x14ac:dyDescent="0.2">
      <c r="A169" s="26" t="str">
        <f t="shared" si="12"/>
        <v> AN 277.41 </v>
      </c>
      <c r="B169" s="12" t="str">
        <f t="shared" si="13"/>
        <v>I</v>
      </c>
      <c r="C169" s="26">
        <f t="shared" si="14"/>
        <v>28457.132000000001</v>
      </c>
      <c r="D169" t="str">
        <f t="shared" si="15"/>
        <v>vis</v>
      </c>
      <c r="E169">
        <f>VLOOKUP(C169,Active!C$21:E$973,3,FALSE)</f>
        <v>201.99761164979245</v>
      </c>
      <c r="F169" s="12" t="s">
        <v>117</v>
      </c>
      <c r="G169" t="str">
        <f t="shared" si="16"/>
        <v>28457.132</v>
      </c>
      <c r="H169" s="26">
        <f t="shared" si="17"/>
        <v>202</v>
      </c>
      <c r="I169" s="51" t="s">
        <v>557</v>
      </c>
      <c r="J169" s="52" t="s">
        <v>558</v>
      </c>
      <c r="K169" s="51">
        <v>202</v>
      </c>
      <c r="L169" s="51" t="s">
        <v>139</v>
      </c>
      <c r="M169" s="52" t="s">
        <v>127</v>
      </c>
      <c r="N169" s="52"/>
      <c r="O169" s="53" t="s">
        <v>530</v>
      </c>
      <c r="P169" s="53" t="s">
        <v>59</v>
      </c>
    </row>
    <row r="170" spans="1:16" ht="12.75" customHeight="1" x14ac:dyDescent="0.2">
      <c r="A170" s="26" t="str">
        <f t="shared" si="12"/>
        <v> BTAD 45.38 </v>
      </c>
      <c r="B170" s="12" t="str">
        <f t="shared" si="13"/>
        <v>I</v>
      </c>
      <c r="C170" s="26">
        <f t="shared" si="14"/>
        <v>28512.06</v>
      </c>
      <c r="D170" t="str">
        <f t="shared" si="15"/>
        <v>vis</v>
      </c>
      <c r="E170">
        <f>VLOOKUP(C170,Active!C$21:E$973,3,FALSE)</f>
        <v>210.00044830921246</v>
      </c>
      <c r="F170" s="12" t="s">
        <v>117</v>
      </c>
      <c r="G170" t="str">
        <f t="shared" si="16"/>
        <v>28512.060</v>
      </c>
      <c r="H170" s="26">
        <f t="shared" si="17"/>
        <v>210</v>
      </c>
      <c r="I170" s="51" t="s">
        <v>559</v>
      </c>
      <c r="J170" s="52" t="s">
        <v>560</v>
      </c>
      <c r="K170" s="51">
        <v>210</v>
      </c>
      <c r="L170" s="51" t="s">
        <v>283</v>
      </c>
      <c r="M170" s="52" t="s">
        <v>121</v>
      </c>
      <c r="N170" s="52"/>
      <c r="O170" s="53" t="s">
        <v>122</v>
      </c>
      <c r="P170" s="53" t="s">
        <v>43</v>
      </c>
    </row>
    <row r="171" spans="1:16" ht="12.75" customHeight="1" x14ac:dyDescent="0.2">
      <c r="A171" s="26" t="str">
        <f t="shared" si="12"/>
        <v> AN 277.41 </v>
      </c>
      <c r="B171" s="12" t="str">
        <f t="shared" si="13"/>
        <v>I</v>
      </c>
      <c r="C171" s="26">
        <f t="shared" si="14"/>
        <v>28525.777999999998</v>
      </c>
      <c r="D171" t="str">
        <f t="shared" si="15"/>
        <v>vis</v>
      </c>
      <c r="E171">
        <f>VLOOKUP(C171,Active!C$21:E$973,3,FALSE)</f>
        <v>211.99911771814601</v>
      </c>
      <c r="F171" s="12" t="s">
        <v>117</v>
      </c>
      <c r="G171" t="str">
        <f t="shared" si="16"/>
        <v>28525.778</v>
      </c>
      <c r="H171" s="26">
        <f t="shared" si="17"/>
        <v>212</v>
      </c>
      <c r="I171" s="51" t="s">
        <v>561</v>
      </c>
      <c r="J171" s="52" t="s">
        <v>562</v>
      </c>
      <c r="K171" s="51">
        <v>212</v>
      </c>
      <c r="L171" s="51" t="s">
        <v>420</v>
      </c>
      <c r="M171" s="52" t="s">
        <v>127</v>
      </c>
      <c r="N171" s="52"/>
      <c r="O171" s="53" t="s">
        <v>530</v>
      </c>
      <c r="P171" s="53" t="s">
        <v>59</v>
      </c>
    </row>
    <row r="172" spans="1:16" ht="12.75" customHeight="1" x14ac:dyDescent="0.2">
      <c r="A172" s="26" t="str">
        <f t="shared" si="12"/>
        <v> AN 277.41 </v>
      </c>
      <c r="B172" s="12" t="str">
        <f t="shared" si="13"/>
        <v>I</v>
      </c>
      <c r="C172" s="26">
        <f t="shared" si="14"/>
        <v>28752.288</v>
      </c>
      <c r="D172" t="str">
        <f t="shared" si="15"/>
        <v>vis</v>
      </c>
      <c r="E172">
        <f>VLOOKUP(C172,Active!C$21:E$973,3,FALSE)</f>
        <v>245.00091155235171</v>
      </c>
      <c r="F172" s="12" t="s">
        <v>117</v>
      </c>
      <c r="G172" t="str">
        <f t="shared" si="16"/>
        <v>28752.288</v>
      </c>
      <c r="H172" s="26">
        <f t="shared" si="17"/>
        <v>245</v>
      </c>
      <c r="I172" s="51" t="s">
        <v>563</v>
      </c>
      <c r="J172" s="52" t="s">
        <v>564</v>
      </c>
      <c r="K172" s="51">
        <v>245</v>
      </c>
      <c r="L172" s="51" t="s">
        <v>392</v>
      </c>
      <c r="M172" s="52" t="s">
        <v>127</v>
      </c>
      <c r="N172" s="52"/>
      <c r="O172" s="53" t="s">
        <v>530</v>
      </c>
      <c r="P172" s="53" t="s">
        <v>59</v>
      </c>
    </row>
    <row r="173" spans="1:16" ht="12.75" customHeight="1" x14ac:dyDescent="0.2">
      <c r="A173" s="26" t="str">
        <f t="shared" si="12"/>
        <v> AN 277.41 </v>
      </c>
      <c r="B173" s="12" t="str">
        <f t="shared" si="13"/>
        <v>I</v>
      </c>
      <c r="C173" s="26">
        <f t="shared" si="14"/>
        <v>28807.187999999998</v>
      </c>
      <c r="D173" t="str">
        <f t="shared" si="15"/>
        <v>vis</v>
      </c>
      <c r="E173">
        <f>VLOOKUP(C173,Active!C$21:E$973,3,FALSE)</f>
        <v>252.99966869992932</v>
      </c>
      <c r="F173" s="12" t="s">
        <v>117</v>
      </c>
      <c r="G173" t="str">
        <f t="shared" si="16"/>
        <v>28807.188</v>
      </c>
      <c r="H173" s="26">
        <f t="shared" si="17"/>
        <v>253</v>
      </c>
      <c r="I173" s="51" t="s">
        <v>565</v>
      </c>
      <c r="J173" s="52" t="s">
        <v>566</v>
      </c>
      <c r="K173" s="51">
        <v>253</v>
      </c>
      <c r="L173" s="51" t="s">
        <v>218</v>
      </c>
      <c r="M173" s="52" t="s">
        <v>127</v>
      </c>
      <c r="N173" s="52"/>
      <c r="O173" s="53" t="s">
        <v>530</v>
      </c>
      <c r="P173" s="53" t="s">
        <v>59</v>
      </c>
    </row>
    <row r="174" spans="1:16" ht="12.75" customHeight="1" x14ac:dyDescent="0.2">
      <c r="A174" s="26" t="str">
        <f t="shared" si="12"/>
        <v> AN 277.41 </v>
      </c>
      <c r="B174" s="12" t="str">
        <f t="shared" si="13"/>
        <v>I</v>
      </c>
      <c r="C174" s="26">
        <f t="shared" si="14"/>
        <v>28834.607</v>
      </c>
      <c r="D174" t="str">
        <f t="shared" si="15"/>
        <v>vis</v>
      </c>
      <c r="E174">
        <f>VLOOKUP(C174,Active!C$21:E$973,3,FALSE)</f>
        <v>256.99453067132191</v>
      </c>
      <c r="F174" s="12" t="s">
        <v>117</v>
      </c>
      <c r="G174" t="str">
        <f t="shared" si="16"/>
        <v>28834.607</v>
      </c>
      <c r="H174" s="26">
        <f t="shared" si="17"/>
        <v>257</v>
      </c>
      <c r="I174" s="51" t="s">
        <v>567</v>
      </c>
      <c r="J174" s="52" t="s">
        <v>568</v>
      </c>
      <c r="K174" s="51">
        <v>257</v>
      </c>
      <c r="L174" s="51" t="s">
        <v>194</v>
      </c>
      <c r="M174" s="52" t="s">
        <v>127</v>
      </c>
      <c r="N174" s="52"/>
      <c r="O174" s="53" t="s">
        <v>530</v>
      </c>
      <c r="P174" s="53" t="s">
        <v>59</v>
      </c>
    </row>
    <row r="175" spans="1:16" ht="12.75" customHeight="1" x14ac:dyDescent="0.2">
      <c r="A175" s="26" t="str">
        <f t="shared" si="12"/>
        <v> CPRI 21.56 </v>
      </c>
      <c r="B175" s="12" t="str">
        <f t="shared" si="13"/>
        <v>I</v>
      </c>
      <c r="C175" s="26">
        <f t="shared" si="14"/>
        <v>28841.506000000001</v>
      </c>
      <c r="D175" t="str">
        <f t="shared" si="15"/>
        <v>vis</v>
      </c>
      <c r="E175">
        <f>VLOOKUP(C175,Active!C$21:E$973,3,FALSE)</f>
        <v>257.9996932498492</v>
      </c>
      <c r="F175" s="12" t="s">
        <v>117</v>
      </c>
      <c r="G175" t="str">
        <f t="shared" si="16"/>
        <v>28841.506</v>
      </c>
      <c r="H175" s="26">
        <f t="shared" si="17"/>
        <v>258</v>
      </c>
      <c r="I175" s="51" t="s">
        <v>569</v>
      </c>
      <c r="J175" s="52" t="s">
        <v>570</v>
      </c>
      <c r="K175" s="51">
        <v>258</v>
      </c>
      <c r="L175" s="51" t="s">
        <v>218</v>
      </c>
      <c r="M175" s="52" t="s">
        <v>127</v>
      </c>
      <c r="N175" s="52"/>
      <c r="O175" s="53" t="s">
        <v>571</v>
      </c>
      <c r="P175" s="53" t="s">
        <v>60</v>
      </c>
    </row>
    <row r="176" spans="1:16" ht="12.75" customHeight="1" x14ac:dyDescent="0.2">
      <c r="A176" s="26" t="str">
        <f t="shared" si="12"/>
        <v> CPRI 21.56 </v>
      </c>
      <c r="B176" s="12" t="str">
        <f t="shared" si="13"/>
        <v>I</v>
      </c>
      <c r="C176" s="26">
        <f t="shared" si="14"/>
        <v>28868.955999999998</v>
      </c>
      <c r="D176" t="str">
        <f t="shared" si="15"/>
        <v>vis</v>
      </c>
      <c r="E176">
        <f>VLOOKUP(C176,Active!C$21:E$973,3,FALSE)</f>
        <v>261.99907182363779</v>
      </c>
      <c r="F176" s="12" t="s">
        <v>117</v>
      </c>
      <c r="G176" t="str">
        <f t="shared" si="16"/>
        <v>28868.956</v>
      </c>
      <c r="H176" s="26">
        <f t="shared" si="17"/>
        <v>262</v>
      </c>
      <c r="I176" s="51" t="s">
        <v>572</v>
      </c>
      <c r="J176" s="52" t="s">
        <v>573</v>
      </c>
      <c r="K176" s="51">
        <v>262</v>
      </c>
      <c r="L176" s="51" t="s">
        <v>420</v>
      </c>
      <c r="M176" s="52" t="s">
        <v>127</v>
      </c>
      <c r="N176" s="52"/>
      <c r="O176" s="53" t="s">
        <v>571</v>
      </c>
      <c r="P176" s="53" t="s">
        <v>60</v>
      </c>
    </row>
    <row r="177" spans="1:16" ht="12.75" customHeight="1" x14ac:dyDescent="0.2">
      <c r="A177" s="26" t="str">
        <f t="shared" si="12"/>
        <v> AN 277.41 </v>
      </c>
      <c r="B177" s="12" t="str">
        <f t="shared" si="13"/>
        <v>I</v>
      </c>
      <c r="C177" s="26">
        <f t="shared" si="14"/>
        <v>28889.56</v>
      </c>
      <c r="D177" t="str">
        <f t="shared" si="15"/>
        <v>vis</v>
      </c>
      <c r="E177">
        <f>VLOOKUP(C177,Active!C$21:E$973,3,FALSE)</f>
        <v>265.00100975202974</v>
      </c>
      <c r="F177" s="12" t="s">
        <v>117</v>
      </c>
      <c r="G177" t="str">
        <f t="shared" si="16"/>
        <v>28889.560</v>
      </c>
      <c r="H177" s="26">
        <f t="shared" si="17"/>
        <v>265</v>
      </c>
      <c r="I177" s="51" t="s">
        <v>574</v>
      </c>
      <c r="J177" s="52" t="s">
        <v>575</v>
      </c>
      <c r="K177" s="51">
        <v>265</v>
      </c>
      <c r="L177" s="51" t="s">
        <v>273</v>
      </c>
      <c r="M177" s="52" t="s">
        <v>127</v>
      </c>
      <c r="N177" s="52"/>
      <c r="O177" s="53" t="s">
        <v>530</v>
      </c>
      <c r="P177" s="53" t="s">
        <v>59</v>
      </c>
    </row>
    <row r="178" spans="1:16" ht="12.75" customHeight="1" x14ac:dyDescent="0.2">
      <c r="A178" s="26" t="str">
        <f t="shared" si="12"/>
        <v> BTAD 45.38 </v>
      </c>
      <c r="B178" s="12" t="str">
        <f t="shared" si="13"/>
        <v>I</v>
      </c>
      <c r="C178" s="26">
        <f t="shared" si="14"/>
        <v>28917.031999999999</v>
      </c>
      <c r="D178" t="str">
        <f t="shared" si="15"/>
        <v>vis</v>
      </c>
      <c r="E178">
        <f>VLOOKUP(C178,Active!C$21:E$973,3,FALSE)</f>
        <v>269.00359365655152</v>
      </c>
      <c r="F178" s="12" t="s">
        <v>117</v>
      </c>
      <c r="G178" t="str">
        <f t="shared" si="16"/>
        <v>28917.032</v>
      </c>
      <c r="H178" s="26">
        <f t="shared" si="17"/>
        <v>269</v>
      </c>
      <c r="I178" s="51" t="s">
        <v>576</v>
      </c>
      <c r="J178" s="52" t="s">
        <v>577</v>
      </c>
      <c r="K178" s="51">
        <v>269</v>
      </c>
      <c r="L178" s="51" t="s">
        <v>578</v>
      </c>
      <c r="M178" s="52" t="s">
        <v>121</v>
      </c>
      <c r="N178" s="52"/>
      <c r="O178" s="53" t="s">
        <v>122</v>
      </c>
      <c r="P178" s="53" t="s">
        <v>43</v>
      </c>
    </row>
    <row r="179" spans="1:16" ht="12.75" customHeight="1" x14ac:dyDescent="0.2">
      <c r="A179" s="26" t="str">
        <f t="shared" si="12"/>
        <v> AN 277.41 </v>
      </c>
      <c r="B179" s="12" t="str">
        <f t="shared" si="13"/>
        <v>I</v>
      </c>
      <c r="C179" s="26">
        <f t="shared" si="14"/>
        <v>28937.59</v>
      </c>
      <c r="D179" t="str">
        <f t="shared" si="15"/>
        <v>vis</v>
      </c>
      <c r="E179">
        <f>VLOOKUP(C179,Active!C$21:E$973,3,FALSE)</f>
        <v>271.99882952977396</v>
      </c>
      <c r="F179" s="12" t="s">
        <v>117</v>
      </c>
      <c r="G179" t="str">
        <f t="shared" si="16"/>
        <v>28937.590</v>
      </c>
      <c r="H179" s="26">
        <f t="shared" si="17"/>
        <v>272</v>
      </c>
      <c r="I179" s="51" t="s">
        <v>579</v>
      </c>
      <c r="J179" s="52" t="s">
        <v>580</v>
      </c>
      <c r="K179" s="51">
        <v>272</v>
      </c>
      <c r="L179" s="51" t="s">
        <v>245</v>
      </c>
      <c r="M179" s="52" t="s">
        <v>127</v>
      </c>
      <c r="N179" s="52"/>
      <c r="O179" s="53" t="s">
        <v>530</v>
      </c>
      <c r="P179" s="53" t="s">
        <v>59</v>
      </c>
    </row>
    <row r="180" spans="1:16" ht="12.75" customHeight="1" x14ac:dyDescent="0.2">
      <c r="A180" s="26" t="str">
        <f t="shared" si="12"/>
        <v> AN 277.41 </v>
      </c>
      <c r="B180" s="12" t="str">
        <f t="shared" si="13"/>
        <v>I</v>
      </c>
      <c r="C180" s="26">
        <f t="shared" si="14"/>
        <v>28951.327000000001</v>
      </c>
      <c r="D180" t="str">
        <f t="shared" si="15"/>
        <v>vis</v>
      </c>
      <c r="E180">
        <f>VLOOKUP(C180,Active!C$21:E$973,3,FALSE)</f>
        <v>274.00026717888665</v>
      </c>
      <c r="F180" s="12" t="s">
        <v>117</v>
      </c>
      <c r="G180" t="str">
        <f t="shared" si="16"/>
        <v>28951.327</v>
      </c>
      <c r="H180" s="26">
        <f t="shared" si="17"/>
        <v>274</v>
      </c>
      <c r="I180" s="51" t="s">
        <v>581</v>
      </c>
      <c r="J180" s="52" t="s">
        <v>582</v>
      </c>
      <c r="K180" s="51">
        <v>274</v>
      </c>
      <c r="L180" s="51" t="s">
        <v>324</v>
      </c>
      <c r="M180" s="52" t="s">
        <v>127</v>
      </c>
      <c r="N180" s="52"/>
      <c r="O180" s="53" t="s">
        <v>530</v>
      </c>
      <c r="P180" s="53" t="s">
        <v>59</v>
      </c>
    </row>
    <row r="181" spans="1:16" ht="12.75" customHeight="1" x14ac:dyDescent="0.2">
      <c r="A181" s="26" t="str">
        <f t="shared" si="12"/>
        <v> AN 277.41 </v>
      </c>
      <c r="B181" s="12" t="str">
        <f t="shared" si="13"/>
        <v>I</v>
      </c>
      <c r="C181" s="26">
        <f t="shared" si="14"/>
        <v>28958.17</v>
      </c>
      <c r="D181" t="str">
        <f t="shared" si="15"/>
        <v>vis</v>
      </c>
      <c r="E181">
        <f>VLOOKUP(C181,Active!C$21:E$973,3,FALSE)</f>
        <v>274.99727073372912</v>
      </c>
      <c r="F181" s="12" t="s">
        <v>117</v>
      </c>
      <c r="G181" t="str">
        <f t="shared" si="16"/>
        <v>28958.170</v>
      </c>
      <c r="H181" s="26">
        <f t="shared" si="17"/>
        <v>275</v>
      </c>
      <c r="I181" s="51" t="s">
        <v>583</v>
      </c>
      <c r="J181" s="52" t="s">
        <v>584</v>
      </c>
      <c r="K181" s="51">
        <v>275</v>
      </c>
      <c r="L181" s="51" t="s">
        <v>410</v>
      </c>
      <c r="M181" s="52" t="s">
        <v>127</v>
      </c>
      <c r="N181" s="52"/>
      <c r="O181" s="53" t="s">
        <v>530</v>
      </c>
      <c r="P181" s="53" t="s">
        <v>59</v>
      </c>
    </row>
    <row r="182" spans="1:16" ht="12.75" customHeight="1" x14ac:dyDescent="0.2">
      <c r="A182" s="26" t="str">
        <f t="shared" si="12"/>
        <v> BTAD 45.38 </v>
      </c>
      <c r="B182" s="12" t="str">
        <f t="shared" si="13"/>
        <v>I</v>
      </c>
      <c r="C182" s="26">
        <f t="shared" si="14"/>
        <v>29219.001</v>
      </c>
      <c r="D182" t="str">
        <f t="shared" si="15"/>
        <v>vis</v>
      </c>
      <c r="E182">
        <f>VLOOKUP(C182,Active!C$21:E$973,3,FALSE)</f>
        <v>312.99952620840884</v>
      </c>
      <c r="F182" s="12" t="s">
        <v>117</v>
      </c>
      <c r="G182" t="str">
        <f t="shared" si="16"/>
        <v>29219.001</v>
      </c>
      <c r="H182" s="26">
        <f t="shared" si="17"/>
        <v>313</v>
      </c>
      <c r="I182" s="51" t="s">
        <v>585</v>
      </c>
      <c r="J182" s="52" t="s">
        <v>586</v>
      </c>
      <c r="K182" s="51">
        <v>313</v>
      </c>
      <c r="L182" s="51" t="s">
        <v>212</v>
      </c>
      <c r="M182" s="52" t="s">
        <v>121</v>
      </c>
      <c r="N182" s="52"/>
      <c r="O182" s="53" t="s">
        <v>122</v>
      </c>
      <c r="P182" s="53" t="s">
        <v>43</v>
      </c>
    </row>
    <row r="183" spans="1:16" ht="12.75" customHeight="1" x14ac:dyDescent="0.2">
      <c r="A183" s="26" t="str">
        <f t="shared" si="12"/>
        <v> BTAD 45.38 </v>
      </c>
      <c r="B183" s="12" t="str">
        <f t="shared" si="13"/>
        <v>I</v>
      </c>
      <c r="C183" s="26">
        <f t="shared" si="14"/>
        <v>29562.19</v>
      </c>
      <c r="D183" t="str">
        <f t="shared" si="15"/>
        <v>vis</v>
      </c>
      <c r="E183">
        <f>VLOOKUP(C183,Active!C$21:E$973,3,FALSE)</f>
        <v>363.00108297926693</v>
      </c>
      <c r="F183" s="12" t="s">
        <v>117</v>
      </c>
      <c r="G183" t="str">
        <f t="shared" si="16"/>
        <v>29562.190</v>
      </c>
      <c r="H183" s="26">
        <f t="shared" si="17"/>
        <v>363</v>
      </c>
      <c r="I183" s="51" t="s">
        <v>587</v>
      </c>
      <c r="J183" s="52" t="s">
        <v>588</v>
      </c>
      <c r="K183" s="51">
        <v>363</v>
      </c>
      <c r="L183" s="51" t="s">
        <v>273</v>
      </c>
      <c r="M183" s="52" t="s">
        <v>121</v>
      </c>
      <c r="N183" s="52"/>
      <c r="O183" s="53" t="s">
        <v>122</v>
      </c>
      <c r="P183" s="53" t="s">
        <v>43</v>
      </c>
    </row>
    <row r="184" spans="1:16" ht="12.75" customHeight="1" x14ac:dyDescent="0.2">
      <c r="A184" s="26" t="str">
        <f t="shared" si="12"/>
        <v> CPRI 21.56 </v>
      </c>
      <c r="B184" s="12" t="str">
        <f t="shared" si="13"/>
        <v>I</v>
      </c>
      <c r="C184" s="26">
        <f t="shared" si="14"/>
        <v>29569.035</v>
      </c>
      <c r="D184" t="str">
        <f t="shared" si="15"/>
        <v>vis</v>
      </c>
      <c r="E184">
        <f>VLOOKUP(C184,Active!C$21:E$973,3,FALSE)</f>
        <v>363.99837792781301</v>
      </c>
      <c r="F184" s="12" t="s">
        <v>117</v>
      </c>
      <c r="G184" t="str">
        <f t="shared" si="16"/>
        <v>29569.035</v>
      </c>
      <c r="H184" s="26">
        <f t="shared" si="17"/>
        <v>364</v>
      </c>
      <c r="I184" s="51" t="s">
        <v>589</v>
      </c>
      <c r="J184" s="52" t="s">
        <v>590</v>
      </c>
      <c r="K184" s="51">
        <v>364</v>
      </c>
      <c r="L184" s="51" t="s">
        <v>312</v>
      </c>
      <c r="M184" s="52" t="s">
        <v>127</v>
      </c>
      <c r="N184" s="52"/>
      <c r="O184" s="53" t="s">
        <v>571</v>
      </c>
      <c r="P184" s="53" t="s">
        <v>60</v>
      </c>
    </row>
    <row r="185" spans="1:16" ht="12.75" customHeight="1" x14ac:dyDescent="0.2">
      <c r="A185" s="26" t="str">
        <f t="shared" si="12"/>
        <v> CPRI 21.56 </v>
      </c>
      <c r="B185" s="12" t="str">
        <f t="shared" si="13"/>
        <v>I</v>
      </c>
      <c r="C185" s="26">
        <f t="shared" si="14"/>
        <v>29582.757000000001</v>
      </c>
      <c r="D185" t="str">
        <f t="shared" si="15"/>
        <v>vis</v>
      </c>
      <c r="E185">
        <f>VLOOKUP(C185,Active!C$21:E$973,3,FALSE)</f>
        <v>365.9976301241532</v>
      </c>
      <c r="F185" s="12" t="s">
        <v>117</v>
      </c>
      <c r="G185" t="str">
        <f t="shared" si="16"/>
        <v>29582.757</v>
      </c>
      <c r="H185" s="26">
        <f t="shared" si="17"/>
        <v>366</v>
      </c>
      <c r="I185" s="51" t="s">
        <v>591</v>
      </c>
      <c r="J185" s="52" t="s">
        <v>592</v>
      </c>
      <c r="K185" s="51">
        <v>366</v>
      </c>
      <c r="L185" s="51" t="s">
        <v>139</v>
      </c>
      <c r="M185" s="52" t="s">
        <v>127</v>
      </c>
      <c r="N185" s="52"/>
      <c r="O185" s="53" t="s">
        <v>571</v>
      </c>
      <c r="P185" s="53" t="s">
        <v>60</v>
      </c>
    </row>
    <row r="186" spans="1:16" ht="12.75" customHeight="1" x14ac:dyDescent="0.2">
      <c r="A186" s="26" t="str">
        <f t="shared" si="12"/>
        <v> CPRI 21.56 </v>
      </c>
      <c r="B186" s="12" t="str">
        <f t="shared" si="13"/>
        <v>I</v>
      </c>
      <c r="C186" s="26">
        <f t="shared" si="14"/>
        <v>29596.49</v>
      </c>
      <c r="D186" t="str">
        <f t="shared" si="15"/>
        <v>vis</v>
      </c>
      <c r="E186">
        <f>VLOOKUP(C186,Active!C$21:E$973,3,FALSE)</f>
        <v>367.99848498585976</v>
      </c>
      <c r="F186" s="12" t="s">
        <v>117</v>
      </c>
      <c r="G186" t="str">
        <f t="shared" si="16"/>
        <v>29596.490</v>
      </c>
      <c r="H186" s="26">
        <f t="shared" si="17"/>
        <v>368</v>
      </c>
      <c r="I186" s="51" t="s">
        <v>593</v>
      </c>
      <c r="J186" s="52" t="s">
        <v>594</v>
      </c>
      <c r="K186" s="51">
        <v>368</v>
      </c>
      <c r="L186" s="51" t="s">
        <v>154</v>
      </c>
      <c r="M186" s="52" t="s">
        <v>127</v>
      </c>
      <c r="N186" s="52"/>
      <c r="O186" s="53" t="s">
        <v>571</v>
      </c>
      <c r="P186" s="53" t="s">
        <v>60</v>
      </c>
    </row>
    <row r="187" spans="1:16" ht="12.75" customHeight="1" x14ac:dyDescent="0.2">
      <c r="A187" s="26" t="str">
        <f t="shared" si="12"/>
        <v> CPRI 21.56 </v>
      </c>
      <c r="B187" s="12" t="str">
        <f t="shared" si="13"/>
        <v>I</v>
      </c>
      <c r="C187" s="26">
        <f t="shared" si="14"/>
        <v>29953.4</v>
      </c>
      <c r="D187" t="str">
        <f t="shared" si="15"/>
        <v>vis</v>
      </c>
      <c r="E187">
        <f>VLOOKUP(C187,Active!C$21:E$973,3,FALSE)</f>
        <v>419.99914825620652</v>
      </c>
      <c r="F187" s="12" t="s">
        <v>117</v>
      </c>
      <c r="G187" t="str">
        <f t="shared" si="16"/>
        <v>29953.400</v>
      </c>
      <c r="H187" s="26">
        <f t="shared" si="17"/>
        <v>420</v>
      </c>
      <c r="I187" s="51" t="s">
        <v>595</v>
      </c>
      <c r="J187" s="52" t="s">
        <v>596</v>
      </c>
      <c r="K187" s="51">
        <v>420</v>
      </c>
      <c r="L187" s="51" t="s">
        <v>420</v>
      </c>
      <c r="M187" s="52" t="s">
        <v>127</v>
      </c>
      <c r="N187" s="52"/>
      <c r="O187" s="53" t="s">
        <v>571</v>
      </c>
      <c r="P187" s="53" t="s">
        <v>60</v>
      </c>
    </row>
    <row r="188" spans="1:16" ht="12.75" customHeight="1" x14ac:dyDescent="0.2">
      <c r="A188" s="26" t="str">
        <f t="shared" si="12"/>
        <v> BTAD 45.38 </v>
      </c>
      <c r="B188" s="12" t="str">
        <f t="shared" si="13"/>
        <v>I</v>
      </c>
      <c r="C188" s="26">
        <f t="shared" si="14"/>
        <v>29960.261999999999</v>
      </c>
      <c r="D188" t="str">
        <f t="shared" si="15"/>
        <v>vis</v>
      </c>
      <c r="E188">
        <f>VLOOKUP(C188,Active!C$21:E$973,3,FALSE)</f>
        <v>420.99892005122763</v>
      </c>
      <c r="F188" s="12" t="s">
        <v>117</v>
      </c>
      <c r="G188" t="str">
        <f t="shared" si="16"/>
        <v>29960.262</v>
      </c>
      <c r="H188" s="26">
        <f t="shared" si="17"/>
        <v>421</v>
      </c>
      <c r="I188" s="51" t="s">
        <v>597</v>
      </c>
      <c r="J188" s="52" t="s">
        <v>598</v>
      </c>
      <c r="K188" s="51">
        <v>421</v>
      </c>
      <c r="L188" s="51" t="s">
        <v>292</v>
      </c>
      <c r="M188" s="52" t="s">
        <v>121</v>
      </c>
      <c r="N188" s="52"/>
      <c r="O188" s="53" t="s">
        <v>122</v>
      </c>
      <c r="P188" s="53" t="s">
        <v>43</v>
      </c>
    </row>
    <row r="189" spans="1:16" x14ac:dyDescent="0.2">
      <c r="A189" s="26" t="str">
        <f t="shared" si="12"/>
        <v> CPRI 21.56 </v>
      </c>
      <c r="B189" s="12" t="str">
        <f t="shared" si="13"/>
        <v>I</v>
      </c>
      <c r="C189" s="26">
        <f t="shared" si="14"/>
        <v>30008.308000000001</v>
      </c>
      <c r="D189" t="str">
        <f t="shared" si="15"/>
        <v>vis</v>
      </c>
      <c r="E189">
        <f>VLOOKUP(C189,Active!C$21:E$973,3,FALSE)</f>
        <v>427.99907097859642</v>
      </c>
      <c r="F189" s="12" t="s">
        <v>117</v>
      </c>
      <c r="G189" t="str">
        <f t="shared" si="16"/>
        <v>30008.308</v>
      </c>
      <c r="H189" s="26">
        <f t="shared" si="17"/>
        <v>428</v>
      </c>
      <c r="I189" s="51" t="s">
        <v>599</v>
      </c>
      <c r="J189" s="52" t="s">
        <v>600</v>
      </c>
      <c r="K189" s="51">
        <v>428</v>
      </c>
      <c r="L189" s="51" t="s">
        <v>420</v>
      </c>
      <c r="M189" s="52" t="s">
        <v>127</v>
      </c>
      <c r="N189" s="52"/>
      <c r="O189" s="53" t="s">
        <v>571</v>
      </c>
      <c r="P189" s="53" t="s">
        <v>60</v>
      </c>
    </row>
    <row r="190" spans="1:16" x14ac:dyDescent="0.2">
      <c r="A190" s="26" t="str">
        <f t="shared" si="12"/>
        <v> CPRI 21.56 </v>
      </c>
      <c r="B190" s="12" t="str">
        <f t="shared" si="13"/>
        <v>I</v>
      </c>
      <c r="C190" s="26">
        <f t="shared" si="14"/>
        <v>30028.892</v>
      </c>
      <c r="D190" t="str">
        <f t="shared" si="15"/>
        <v>vis</v>
      </c>
      <c r="E190">
        <f>VLOOKUP(C190,Active!C$21:E$973,3,FALSE)</f>
        <v>430.99809496995772</v>
      </c>
      <c r="F190" s="12" t="s">
        <v>117</v>
      </c>
      <c r="G190" t="str">
        <f t="shared" si="16"/>
        <v>30028.892</v>
      </c>
      <c r="H190" s="26">
        <f t="shared" si="17"/>
        <v>431</v>
      </c>
      <c r="I190" s="51" t="s">
        <v>601</v>
      </c>
      <c r="J190" s="52" t="s">
        <v>602</v>
      </c>
      <c r="K190" s="51">
        <v>431</v>
      </c>
      <c r="L190" s="51" t="s">
        <v>385</v>
      </c>
      <c r="M190" s="52" t="s">
        <v>127</v>
      </c>
      <c r="N190" s="52"/>
      <c r="O190" s="53" t="s">
        <v>571</v>
      </c>
      <c r="P190" s="53" t="s">
        <v>60</v>
      </c>
    </row>
    <row r="191" spans="1:16" x14ac:dyDescent="0.2">
      <c r="A191" s="26" t="str">
        <f t="shared" si="12"/>
        <v> CPRI 21.56 </v>
      </c>
      <c r="B191" s="12" t="str">
        <f t="shared" si="13"/>
        <v>I</v>
      </c>
      <c r="C191" s="26">
        <f t="shared" si="14"/>
        <v>30035.767</v>
      </c>
      <c r="D191" t="str">
        <f t="shared" si="15"/>
        <v>vis</v>
      </c>
      <c r="E191">
        <f>VLOOKUP(C191,Active!C$21:E$973,3,FALSE)</f>
        <v>431.99976082404874</v>
      </c>
      <c r="F191" s="12" t="s">
        <v>117</v>
      </c>
      <c r="G191" t="str">
        <f t="shared" si="16"/>
        <v>30035.767</v>
      </c>
      <c r="H191" s="26">
        <f t="shared" si="17"/>
        <v>432</v>
      </c>
      <c r="I191" s="51" t="s">
        <v>603</v>
      </c>
      <c r="J191" s="52" t="s">
        <v>604</v>
      </c>
      <c r="K191" s="51">
        <v>432</v>
      </c>
      <c r="L191" s="51" t="s">
        <v>218</v>
      </c>
      <c r="M191" s="52" t="s">
        <v>127</v>
      </c>
      <c r="N191" s="52"/>
      <c r="O191" s="53" t="s">
        <v>571</v>
      </c>
      <c r="P191" s="53" t="s">
        <v>60</v>
      </c>
    </row>
    <row r="192" spans="1:16" x14ac:dyDescent="0.2">
      <c r="A192" s="26" t="str">
        <f t="shared" si="12"/>
        <v> CPRI 21.56 </v>
      </c>
      <c r="B192" s="12" t="str">
        <f t="shared" si="13"/>
        <v>I</v>
      </c>
      <c r="C192" s="26">
        <f t="shared" si="14"/>
        <v>30042.625</v>
      </c>
      <c r="D192" t="str">
        <f t="shared" si="15"/>
        <v>vis</v>
      </c>
      <c r="E192">
        <f>VLOOKUP(C192,Active!C$21:E$973,3,FALSE)</f>
        <v>432.99894983166428</v>
      </c>
      <c r="F192" s="12" t="s">
        <v>117</v>
      </c>
      <c r="G192" t="str">
        <f t="shared" si="16"/>
        <v>30042.625</v>
      </c>
      <c r="H192" s="26">
        <f t="shared" si="17"/>
        <v>433</v>
      </c>
      <c r="I192" s="51" t="s">
        <v>605</v>
      </c>
      <c r="J192" s="52" t="s">
        <v>606</v>
      </c>
      <c r="K192" s="51">
        <v>433</v>
      </c>
      <c r="L192" s="51" t="s">
        <v>292</v>
      </c>
      <c r="M192" s="52" t="s">
        <v>127</v>
      </c>
      <c r="N192" s="52"/>
      <c r="O192" s="53" t="s">
        <v>571</v>
      </c>
      <c r="P192" s="53" t="s">
        <v>60</v>
      </c>
    </row>
    <row r="193" spans="1:16" x14ac:dyDescent="0.2">
      <c r="A193" s="26" t="str">
        <f t="shared" si="12"/>
        <v> BTAD 45.38 </v>
      </c>
      <c r="B193" s="12" t="str">
        <f t="shared" si="13"/>
        <v>I</v>
      </c>
      <c r="C193" s="26">
        <f t="shared" si="14"/>
        <v>30317.155999999999</v>
      </c>
      <c r="D193" t="str">
        <f t="shared" si="15"/>
        <v>vis</v>
      </c>
      <c r="E193">
        <f>VLOOKUP(C193,Active!C$21:E$973,3,FALSE)</f>
        <v>472.99725217195038</v>
      </c>
      <c r="F193" s="12" t="s">
        <v>117</v>
      </c>
      <c r="G193" t="str">
        <f t="shared" si="16"/>
        <v>30317.156</v>
      </c>
      <c r="H193" s="26">
        <f t="shared" si="17"/>
        <v>473</v>
      </c>
      <c r="I193" s="51" t="s">
        <v>607</v>
      </c>
      <c r="J193" s="52" t="s">
        <v>608</v>
      </c>
      <c r="K193" s="51">
        <v>473</v>
      </c>
      <c r="L193" s="51" t="s">
        <v>410</v>
      </c>
      <c r="M193" s="52" t="s">
        <v>121</v>
      </c>
      <c r="N193" s="52"/>
      <c r="O193" s="53" t="s">
        <v>122</v>
      </c>
      <c r="P193" s="53" t="s">
        <v>43</v>
      </c>
    </row>
    <row r="194" spans="1:16" x14ac:dyDescent="0.2">
      <c r="A194" s="26" t="str">
        <f t="shared" si="12"/>
        <v> BTAD 45.38 </v>
      </c>
      <c r="B194" s="12" t="str">
        <f t="shared" si="13"/>
        <v>I</v>
      </c>
      <c r="C194" s="26">
        <f t="shared" si="14"/>
        <v>30660.351999999999</v>
      </c>
      <c r="D194" t="str">
        <f t="shared" si="15"/>
        <v>vis</v>
      </c>
      <c r="E194">
        <f>VLOOKUP(C194,Active!C$21:E$973,3,FALSE)</f>
        <v>522.99982882076927</v>
      </c>
      <c r="F194" s="12" t="s">
        <v>117</v>
      </c>
      <c r="G194" t="str">
        <f t="shared" si="16"/>
        <v>30660.352</v>
      </c>
      <c r="H194" s="26">
        <f t="shared" si="17"/>
        <v>523</v>
      </c>
      <c r="I194" s="51" t="s">
        <v>609</v>
      </c>
      <c r="J194" s="52" t="s">
        <v>610</v>
      </c>
      <c r="K194" s="51">
        <v>523</v>
      </c>
      <c r="L194" s="51" t="s">
        <v>221</v>
      </c>
      <c r="M194" s="52" t="s">
        <v>121</v>
      </c>
      <c r="N194" s="52"/>
      <c r="O194" s="53" t="s">
        <v>122</v>
      </c>
      <c r="P194" s="53" t="s">
        <v>43</v>
      </c>
    </row>
    <row r="195" spans="1:16" x14ac:dyDescent="0.2">
      <c r="A195" s="26" t="str">
        <f t="shared" si="12"/>
        <v> BTAD 45.38 </v>
      </c>
      <c r="B195" s="12" t="str">
        <f t="shared" si="13"/>
        <v>I</v>
      </c>
      <c r="C195" s="26">
        <f t="shared" si="14"/>
        <v>31030.897000000001</v>
      </c>
      <c r="D195" t="str">
        <f t="shared" si="15"/>
        <v>vis</v>
      </c>
      <c r="E195">
        <f>VLOOKUP(C195,Active!C$21:E$973,3,FALSE)</f>
        <v>576.98706866137536</v>
      </c>
      <c r="F195" s="12" t="s">
        <v>117</v>
      </c>
      <c r="G195" t="str">
        <f t="shared" si="16"/>
        <v>31030.897</v>
      </c>
      <c r="H195" s="26">
        <f t="shared" si="17"/>
        <v>577</v>
      </c>
      <c r="I195" s="51" t="s">
        <v>611</v>
      </c>
      <c r="J195" s="52" t="s">
        <v>612</v>
      </c>
      <c r="K195" s="51">
        <v>577</v>
      </c>
      <c r="L195" s="51" t="s">
        <v>613</v>
      </c>
      <c r="M195" s="52" t="s">
        <v>121</v>
      </c>
      <c r="N195" s="52"/>
      <c r="O195" s="53" t="s">
        <v>122</v>
      </c>
      <c r="P195" s="53" t="s">
        <v>43</v>
      </c>
    </row>
    <row r="196" spans="1:16" x14ac:dyDescent="0.2">
      <c r="A196" s="26" t="str">
        <f t="shared" si="12"/>
        <v> BTAD 45.38 </v>
      </c>
      <c r="B196" s="12" t="str">
        <f t="shared" si="13"/>
        <v>I</v>
      </c>
      <c r="C196" s="26">
        <f t="shared" si="14"/>
        <v>31435.927</v>
      </c>
      <c r="D196" t="str">
        <f t="shared" si="15"/>
        <v>vis</v>
      </c>
      <c r="E196">
        <f>VLOOKUP(C196,Active!C$21:E$973,3,FALSE)</f>
        <v>635.99866442610187</v>
      </c>
      <c r="F196" s="12" t="s">
        <v>117</v>
      </c>
      <c r="G196" t="str">
        <f t="shared" si="16"/>
        <v>31435.927</v>
      </c>
      <c r="H196" s="26">
        <f t="shared" si="17"/>
        <v>636</v>
      </c>
      <c r="I196" s="51" t="s">
        <v>614</v>
      </c>
      <c r="J196" s="52" t="s">
        <v>615</v>
      </c>
      <c r="K196" s="51">
        <v>636</v>
      </c>
      <c r="L196" s="51" t="s">
        <v>423</v>
      </c>
      <c r="M196" s="52" t="s">
        <v>121</v>
      </c>
      <c r="N196" s="52"/>
      <c r="O196" s="53" t="s">
        <v>122</v>
      </c>
      <c r="P196" s="53" t="s">
        <v>43</v>
      </c>
    </row>
    <row r="197" spans="1:16" x14ac:dyDescent="0.2">
      <c r="A197" s="26" t="str">
        <f t="shared" si="12"/>
        <v> BTAD 45.38 </v>
      </c>
      <c r="B197" s="12" t="str">
        <f t="shared" si="13"/>
        <v>I</v>
      </c>
      <c r="C197" s="26">
        <f t="shared" si="14"/>
        <v>31724.198</v>
      </c>
      <c r="D197" t="str">
        <f t="shared" si="15"/>
        <v>vis</v>
      </c>
      <c r="E197">
        <f>VLOOKUP(C197,Active!C$21:E$973,3,FALSE)</f>
        <v>677.99884150605521</v>
      </c>
      <c r="F197" s="12" t="s">
        <v>117</v>
      </c>
      <c r="G197" t="str">
        <f t="shared" si="16"/>
        <v>31724.198</v>
      </c>
      <c r="H197" s="26">
        <f t="shared" si="17"/>
        <v>678</v>
      </c>
      <c r="I197" s="51" t="s">
        <v>616</v>
      </c>
      <c r="J197" s="52" t="s">
        <v>617</v>
      </c>
      <c r="K197" s="51">
        <v>678</v>
      </c>
      <c r="L197" s="51" t="s">
        <v>245</v>
      </c>
      <c r="M197" s="52" t="s">
        <v>121</v>
      </c>
      <c r="N197" s="52"/>
      <c r="O197" s="53" t="s">
        <v>122</v>
      </c>
      <c r="P197" s="53" t="s">
        <v>43</v>
      </c>
    </row>
    <row r="198" spans="1:16" x14ac:dyDescent="0.2">
      <c r="A198" s="26" t="str">
        <f t="shared" si="12"/>
        <v> AAC 4.113 </v>
      </c>
      <c r="B198" s="12" t="str">
        <f t="shared" si="13"/>
        <v>I</v>
      </c>
      <c r="C198" s="26">
        <f t="shared" si="14"/>
        <v>32623.329000000002</v>
      </c>
      <c r="D198" t="str">
        <f t="shared" si="15"/>
        <v>vis</v>
      </c>
      <c r="E198">
        <f>VLOOKUP(C198,Active!C$21:E$973,3,FALSE)</f>
        <v>808.9993972958348</v>
      </c>
      <c r="F198" s="12" t="s">
        <v>117</v>
      </c>
      <c r="G198" t="str">
        <f t="shared" si="16"/>
        <v>32623.329</v>
      </c>
      <c r="H198" s="26">
        <f t="shared" si="17"/>
        <v>809</v>
      </c>
      <c r="I198" s="51" t="s">
        <v>618</v>
      </c>
      <c r="J198" s="52" t="s">
        <v>619</v>
      </c>
      <c r="K198" s="51">
        <v>809</v>
      </c>
      <c r="L198" s="51" t="s">
        <v>228</v>
      </c>
      <c r="M198" s="52" t="s">
        <v>127</v>
      </c>
      <c r="N198" s="52"/>
      <c r="O198" s="53" t="s">
        <v>620</v>
      </c>
      <c r="P198" s="53" t="s">
        <v>61</v>
      </c>
    </row>
    <row r="199" spans="1:16" x14ac:dyDescent="0.2">
      <c r="A199" s="26" t="str">
        <f t="shared" si="12"/>
        <v> AAC 5.51 </v>
      </c>
      <c r="B199" s="12" t="str">
        <f t="shared" si="13"/>
        <v>II</v>
      </c>
      <c r="C199" s="26">
        <f t="shared" si="14"/>
        <v>33505.620000000003</v>
      </c>
      <c r="D199" t="str">
        <f t="shared" si="15"/>
        <v>vis</v>
      </c>
      <c r="E199">
        <f>VLOOKUP(C199,Active!C$21:E$973,3,FALSE)</f>
        <v>937.54641810628448</v>
      </c>
      <c r="F199" s="12" t="s">
        <v>117</v>
      </c>
      <c r="G199" t="str">
        <f t="shared" si="16"/>
        <v>33505.62</v>
      </c>
      <c r="H199" s="26">
        <f t="shared" si="17"/>
        <v>937.5</v>
      </c>
      <c r="I199" s="51" t="s">
        <v>621</v>
      </c>
      <c r="J199" s="52" t="s">
        <v>622</v>
      </c>
      <c r="K199" s="51">
        <v>937.5</v>
      </c>
      <c r="L199" s="51" t="s">
        <v>623</v>
      </c>
      <c r="M199" s="52" t="s">
        <v>127</v>
      </c>
      <c r="N199" s="52"/>
      <c r="O199" s="53" t="s">
        <v>624</v>
      </c>
      <c r="P199" s="53" t="s">
        <v>62</v>
      </c>
    </row>
    <row r="200" spans="1:16" x14ac:dyDescent="0.2">
      <c r="A200" s="26" t="str">
        <f t="shared" si="12"/>
        <v> AAC 5.11 </v>
      </c>
      <c r="B200" s="12" t="str">
        <f t="shared" si="13"/>
        <v>II</v>
      </c>
      <c r="C200" s="26">
        <f t="shared" si="14"/>
        <v>33505.65</v>
      </c>
      <c r="D200" t="str">
        <f t="shared" si="15"/>
        <v>vis</v>
      </c>
      <c r="E200">
        <f>VLOOKUP(C200,Active!C$21:E$973,3,FALSE)</f>
        <v>937.55078901182947</v>
      </c>
      <c r="F200" s="12" t="s">
        <v>117</v>
      </c>
      <c r="G200" t="str">
        <f t="shared" si="16"/>
        <v>33505.65</v>
      </c>
      <c r="H200" s="26">
        <f t="shared" si="17"/>
        <v>937.5</v>
      </c>
      <c r="I200" s="51" t="s">
        <v>625</v>
      </c>
      <c r="J200" s="52" t="s">
        <v>626</v>
      </c>
      <c r="K200" s="51">
        <v>937.5</v>
      </c>
      <c r="L200" s="51" t="s">
        <v>627</v>
      </c>
      <c r="M200" s="52" t="s">
        <v>127</v>
      </c>
      <c r="N200" s="52"/>
      <c r="O200" s="53" t="s">
        <v>624</v>
      </c>
      <c r="P200" s="53" t="s">
        <v>63</v>
      </c>
    </row>
    <row r="201" spans="1:16" x14ac:dyDescent="0.2">
      <c r="A201" s="26" t="str">
        <f t="shared" si="12"/>
        <v> AAC 5.7 </v>
      </c>
      <c r="B201" s="12" t="str">
        <f t="shared" si="13"/>
        <v>I</v>
      </c>
      <c r="C201" s="26">
        <f t="shared" si="14"/>
        <v>33515.599000000002</v>
      </c>
      <c r="D201" t="str">
        <f t="shared" si="15"/>
        <v>vis</v>
      </c>
      <c r="E201">
        <f>VLOOKUP(C201,Active!C$21:E$973,3,FALSE)</f>
        <v>939.0003269874444</v>
      </c>
      <c r="F201" s="12" t="s">
        <v>117</v>
      </c>
      <c r="G201" t="str">
        <f t="shared" si="16"/>
        <v>33515.599</v>
      </c>
      <c r="H201" s="26">
        <f t="shared" si="17"/>
        <v>939</v>
      </c>
      <c r="I201" s="51" t="s">
        <v>628</v>
      </c>
      <c r="J201" s="52" t="s">
        <v>629</v>
      </c>
      <c r="K201" s="51">
        <v>939</v>
      </c>
      <c r="L201" s="51" t="s">
        <v>324</v>
      </c>
      <c r="M201" s="52" t="s">
        <v>127</v>
      </c>
      <c r="N201" s="52"/>
      <c r="O201" s="53" t="s">
        <v>620</v>
      </c>
      <c r="P201" s="53" t="s">
        <v>64</v>
      </c>
    </row>
    <row r="202" spans="1:16" x14ac:dyDescent="0.2">
      <c r="A202" s="26" t="str">
        <f t="shared" si="12"/>
        <v> AAC 5.53 </v>
      </c>
      <c r="B202" s="12" t="str">
        <f t="shared" si="13"/>
        <v>I</v>
      </c>
      <c r="C202" s="26">
        <f t="shared" si="14"/>
        <v>34222.546000000002</v>
      </c>
      <c r="D202" t="str">
        <f t="shared" si="15"/>
        <v>vis</v>
      </c>
      <c r="E202">
        <f>VLOOKUP(C202,Active!C$21:E$973,3,FALSE)</f>
        <v>1042.0002790677499</v>
      </c>
      <c r="F202" s="12" t="s">
        <v>117</v>
      </c>
      <c r="G202" t="str">
        <f t="shared" si="16"/>
        <v>34222.546</v>
      </c>
      <c r="H202" s="26">
        <f t="shared" si="17"/>
        <v>1042</v>
      </c>
      <c r="I202" s="51" t="s">
        <v>630</v>
      </c>
      <c r="J202" s="52" t="s">
        <v>631</v>
      </c>
      <c r="K202" s="51">
        <v>1042</v>
      </c>
      <c r="L202" s="51" t="s">
        <v>324</v>
      </c>
      <c r="M202" s="52" t="s">
        <v>127</v>
      </c>
      <c r="N202" s="52"/>
      <c r="O202" s="53" t="s">
        <v>620</v>
      </c>
      <c r="P202" s="53" t="s">
        <v>65</v>
      </c>
    </row>
    <row r="203" spans="1:16" x14ac:dyDescent="0.2">
      <c r="A203" s="26" t="str">
        <f t="shared" ref="A203:A233" si="18">P203</f>
        <v> AAC 5.192 </v>
      </c>
      <c r="B203" s="12" t="str">
        <f t="shared" ref="B203:B233" si="19">IF(H203=INT(H203),"I","II")</f>
        <v>I</v>
      </c>
      <c r="C203" s="26">
        <f t="shared" ref="C203:C233" si="20">1*G203</f>
        <v>34442.167000000001</v>
      </c>
      <c r="D203" t="str">
        <f t="shared" ref="D203:D233" si="21">VLOOKUP(F203,I$1:J$5,2,FALSE)</f>
        <v>vis</v>
      </c>
      <c r="E203">
        <f>VLOOKUP(C203,Active!C$21:E$973,3,FALSE)</f>
        <v>1073.9983672919432</v>
      </c>
      <c r="F203" s="12" t="s">
        <v>117</v>
      </c>
      <c r="G203" t="str">
        <f t="shared" ref="G203:G233" si="22">MID(I203,3,LEN(I203)-3)</f>
        <v>34442.167</v>
      </c>
      <c r="H203" s="26">
        <f t="shared" ref="H203:H233" si="23">1*K203</f>
        <v>1074</v>
      </c>
      <c r="I203" s="51" t="s">
        <v>632</v>
      </c>
      <c r="J203" s="52" t="s">
        <v>633</v>
      </c>
      <c r="K203" s="51">
        <v>1074</v>
      </c>
      <c r="L203" s="51" t="s">
        <v>312</v>
      </c>
      <c r="M203" s="52" t="s">
        <v>127</v>
      </c>
      <c r="N203" s="52"/>
      <c r="O203" s="53" t="s">
        <v>620</v>
      </c>
      <c r="P203" s="53" t="s">
        <v>66</v>
      </c>
    </row>
    <row r="204" spans="1:16" x14ac:dyDescent="0.2">
      <c r="A204" s="26" t="str">
        <f t="shared" si="18"/>
        <v> BTAD 45.38 </v>
      </c>
      <c r="B204" s="12" t="str">
        <f t="shared" si="19"/>
        <v>I</v>
      </c>
      <c r="C204" s="26">
        <f t="shared" si="20"/>
        <v>34449.040000000001</v>
      </c>
      <c r="D204" t="str">
        <f t="shared" si="21"/>
        <v>vis</v>
      </c>
      <c r="E204">
        <f>VLOOKUP(C204,Active!C$21:E$973,3,FALSE)</f>
        <v>1074.9997417523311</v>
      </c>
      <c r="F204" s="12" t="s">
        <v>117</v>
      </c>
      <c r="G204" t="str">
        <f t="shared" si="22"/>
        <v>34449.040</v>
      </c>
      <c r="H204" s="26">
        <f t="shared" si="23"/>
        <v>1075</v>
      </c>
      <c r="I204" s="51" t="s">
        <v>634</v>
      </c>
      <c r="J204" s="52" t="s">
        <v>635</v>
      </c>
      <c r="K204" s="51">
        <v>1075</v>
      </c>
      <c r="L204" s="51" t="s">
        <v>218</v>
      </c>
      <c r="M204" s="52" t="s">
        <v>121</v>
      </c>
      <c r="N204" s="52"/>
      <c r="O204" s="53" t="s">
        <v>636</v>
      </c>
      <c r="P204" s="53" t="s">
        <v>43</v>
      </c>
    </row>
    <row r="205" spans="1:16" x14ac:dyDescent="0.2">
      <c r="A205" s="26" t="str">
        <f t="shared" si="18"/>
        <v> AA 6.143 </v>
      </c>
      <c r="B205" s="12" t="str">
        <f t="shared" si="19"/>
        <v>I</v>
      </c>
      <c r="C205" s="26">
        <f t="shared" si="20"/>
        <v>35396.222999999998</v>
      </c>
      <c r="D205" t="str">
        <f t="shared" si="21"/>
        <v>vis</v>
      </c>
      <c r="E205">
        <f>VLOOKUP(C205,Active!C$21:E$973,3,FALSE)</f>
        <v>1213.0013226505876</v>
      </c>
      <c r="F205" s="12" t="s">
        <v>117</v>
      </c>
      <c r="G205" t="str">
        <f t="shared" si="22"/>
        <v>35396.223</v>
      </c>
      <c r="H205" s="26">
        <f t="shared" si="23"/>
        <v>1213</v>
      </c>
      <c r="I205" s="51" t="s">
        <v>637</v>
      </c>
      <c r="J205" s="52" t="s">
        <v>638</v>
      </c>
      <c r="K205" s="51">
        <v>1213</v>
      </c>
      <c r="L205" s="51" t="s">
        <v>185</v>
      </c>
      <c r="M205" s="52" t="s">
        <v>127</v>
      </c>
      <c r="N205" s="52"/>
      <c r="O205" s="53" t="s">
        <v>624</v>
      </c>
      <c r="P205" s="53" t="s">
        <v>67</v>
      </c>
    </row>
    <row r="206" spans="1:16" x14ac:dyDescent="0.2">
      <c r="A206" s="26" t="str">
        <f t="shared" si="18"/>
        <v> AA 8.191 </v>
      </c>
      <c r="B206" s="12" t="str">
        <f t="shared" si="19"/>
        <v>I</v>
      </c>
      <c r="C206" s="26">
        <f t="shared" si="20"/>
        <v>35876.635999999999</v>
      </c>
      <c r="D206" t="str">
        <f t="shared" si="21"/>
        <v>vis</v>
      </c>
      <c r="E206">
        <f>VLOOKUP(C206,Active!C$21:E$973,3,FALSE)</f>
        <v>1282.9959841722518</v>
      </c>
      <c r="F206" s="12" t="s">
        <v>117</v>
      </c>
      <c r="G206" t="str">
        <f t="shared" si="22"/>
        <v>35876.636</v>
      </c>
      <c r="H206" s="26">
        <f t="shared" si="23"/>
        <v>1283</v>
      </c>
      <c r="I206" s="51" t="s">
        <v>639</v>
      </c>
      <c r="J206" s="52" t="s">
        <v>640</v>
      </c>
      <c r="K206" s="51">
        <v>1283</v>
      </c>
      <c r="L206" s="51" t="s">
        <v>215</v>
      </c>
      <c r="M206" s="52" t="s">
        <v>127</v>
      </c>
      <c r="N206" s="52"/>
      <c r="O206" s="53" t="s">
        <v>624</v>
      </c>
      <c r="P206" s="53" t="s">
        <v>68</v>
      </c>
    </row>
    <row r="207" spans="1:16" x14ac:dyDescent="0.2">
      <c r="A207" s="26" t="str">
        <f t="shared" si="18"/>
        <v> BTAD 45.38 </v>
      </c>
      <c r="B207" s="12" t="str">
        <f t="shared" si="19"/>
        <v>I</v>
      </c>
      <c r="C207" s="26">
        <f t="shared" si="20"/>
        <v>36192.383999999998</v>
      </c>
      <c r="D207" t="str">
        <f t="shared" si="21"/>
        <v>vis</v>
      </c>
      <c r="E207">
        <f>VLOOKUP(C207,Active!C$21:E$973,3,FALSE)</f>
        <v>1328.9994736409847</v>
      </c>
      <c r="F207" s="12" t="s">
        <v>117</v>
      </c>
      <c r="G207" t="str">
        <f t="shared" si="22"/>
        <v>36192.384</v>
      </c>
      <c r="H207" s="26">
        <f t="shared" si="23"/>
        <v>1329</v>
      </c>
      <c r="I207" s="51" t="s">
        <v>641</v>
      </c>
      <c r="J207" s="52" t="s">
        <v>642</v>
      </c>
      <c r="K207" s="51">
        <v>1329</v>
      </c>
      <c r="L207" s="51" t="s">
        <v>228</v>
      </c>
      <c r="M207" s="52" t="s">
        <v>121</v>
      </c>
      <c r="N207" s="52"/>
      <c r="O207" s="53" t="s">
        <v>636</v>
      </c>
      <c r="P207" s="53" t="s">
        <v>43</v>
      </c>
    </row>
    <row r="208" spans="1:16" x14ac:dyDescent="0.2">
      <c r="A208" s="26" t="str">
        <f t="shared" si="18"/>
        <v> AC 1199 </v>
      </c>
      <c r="B208" s="12" t="str">
        <f t="shared" si="19"/>
        <v>II</v>
      </c>
      <c r="C208" s="26">
        <f t="shared" si="20"/>
        <v>36401.5</v>
      </c>
      <c r="D208" t="str">
        <f t="shared" si="21"/>
        <v>vis</v>
      </c>
      <c r="E208">
        <f>VLOOKUP(C208,Active!C$21:E$973,3,FALSE)</f>
        <v>1359.4670164401271</v>
      </c>
      <c r="F208" s="12" t="s">
        <v>117</v>
      </c>
      <c r="G208" t="str">
        <f t="shared" si="22"/>
        <v>36401.50</v>
      </c>
      <c r="H208" s="26">
        <f t="shared" si="23"/>
        <v>1359.5</v>
      </c>
      <c r="I208" s="51" t="s">
        <v>643</v>
      </c>
      <c r="J208" s="52" t="s">
        <v>644</v>
      </c>
      <c r="K208" s="51">
        <v>1359.5</v>
      </c>
      <c r="L208" s="51" t="s">
        <v>645</v>
      </c>
      <c r="M208" s="52" t="s">
        <v>145</v>
      </c>
      <c r="N208" s="52"/>
      <c r="O208" s="53" t="s">
        <v>646</v>
      </c>
      <c r="P208" s="53" t="s">
        <v>69</v>
      </c>
    </row>
    <row r="209" spans="1:16" x14ac:dyDescent="0.2">
      <c r="A209" s="26" t="str">
        <f t="shared" si="18"/>
        <v> AA 9.49 </v>
      </c>
      <c r="B209" s="12" t="str">
        <f t="shared" si="19"/>
        <v>I</v>
      </c>
      <c r="C209" s="26">
        <f t="shared" si="20"/>
        <v>36453.192000000003</v>
      </c>
      <c r="D209" t="str">
        <f t="shared" si="21"/>
        <v>vis</v>
      </c>
      <c r="E209">
        <f>VLOOKUP(C209,Active!C$21:E$973,3,FALSE)</f>
        <v>1366.99837808808</v>
      </c>
      <c r="F209" s="12" t="s">
        <v>117</v>
      </c>
      <c r="G209" t="str">
        <f t="shared" si="22"/>
        <v>36453.192</v>
      </c>
      <c r="H209" s="26">
        <f t="shared" si="23"/>
        <v>1367</v>
      </c>
      <c r="I209" s="51" t="s">
        <v>647</v>
      </c>
      <c r="J209" s="52" t="s">
        <v>648</v>
      </c>
      <c r="K209" s="51">
        <v>1367</v>
      </c>
      <c r="L209" s="51" t="s">
        <v>312</v>
      </c>
      <c r="M209" s="52" t="s">
        <v>127</v>
      </c>
      <c r="N209" s="52"/>
      <c r="O209" s="53" t="s">
        <v>624</v>
      </c>
      <c r="P209" s="53" t="s">
        <v>70</v>
      </c>
    </row>
    <row r="210" spans="1:16" x14ac:dyDescent="0.2">
      <c r="A210" s="26" t="str">
        <f t="shared" si="18"/>
        <v> AA 10.70 </v>
      </c>
      <c r="B210" s="12" t="str">
        <f t="shared" si="19"/>
        <v>I</v>
      </c>
      <c r="C210" s="26">
        <f t="shared" si="20"/>
        <v>36489.49</v>
      </c>
      <c r="D210" t="str">
        <f t="shared" si="21"/>
        <v>vis</v>
      </c>
      <c r="E210">
        <f>VLOOKUP(C210,Active!C$21:E$973,3,FALSE)</f>
        <v>1372.286882403977</v>
      </c>
      <c r="F210" s="12" t="s">
        <v>117</v>
      </c>
      <c r="G210" t="str">
        <f t="shared" si="22"/>
        <v>36489.49</v>
      </c>
      <c r="H210" s="26">
        <f t="shared" si="23"/>
        <v>1372</v>
      </c>
      <c r="I210" s="51" t="s">
        <v>649</v>
      </c>
      <c r="J210" s="52" t="s">
        <v>650</v>
      </c>
      <c r="K210" s="51">
        <v>1372</v>
      </c>
      <c r="L210" s="51" t="s">
        <v>651</v>
      </c>
      <c r="M210" s="52" t="s">
        <v>127</v>
      </c>
      <c r="N210" s="52"/>
      <c r="O210" s="53" t="s">
        <v>624</v>
      </c>
      <c r="P210" s="53" t="s">
        <v>71</v>
      </c>
    </row>
    <row r="211" spans="1:16" x14ac:dyDescent="0.2">
      <c r="A211" s="26" t="str">
        <f t="shared" si="18"/>
        <v> AC 1199 </v>
      </c>
      <c r="B211" s="12" t="str">
        <f t="shared" si="19"/>
        <v>I</v>
      </c>
      <c r="C211" s="26">
        <f t="shared" si="20"/>
        <v>36548.199999999997</v>
      </c>
      <c r="D211" t="str">
        <f t="shared" si="21"/>
        <v>vis</v>
      </c>
      <c r="E211">
        <f>VLOOKUP(C211,Active!C$21:E$973,3,FALSE)</f>
        <v>1380.8407445557857</v>
      </c>
      <c r="F211" s="12" t="s">
        <v>117</v>
      </c>
      <c r="G211" t="str">
        <f t="shared" si="22"/>
        <v>36548.20</v>
      </c>
      <c r="H211" s="26">
        <f t="shared" si="23"/>
        <v>1381</v>
      </c>
      <c r="I211" s="51" t="s">
        <v>652</v>
      </c>
      <c r="J211" s="52" t="s">
        <v>653</v>
      </c>
      <c r="K211" s="51">
        <v>1381</v>
      </c>
      <c r="L211" s="51" t="s">
        <v>654</v>
      </c>
      <c r="M211" s="52" t="s">
        <v>145</v>
      </c>
      <c r="N211" s="52"/>
      <c r="O211" s="53" t="s">
        <v>646</v>
      </c>
      <c r="P211" s="53" t="s">
        <v>69</v>
      </c>
    </row>
    <row r="212" spans="1:16" x14ac:dyDescent="0.2">
      <c r="A212" s="26" t="str">
        <f t="shared" si="18"/>
        <v> AA 10.70 </v>
      </c>
      <c r="B212" s="12" t="str">
        <f t="shared" si="19"/>
        <v>I</v>
      </c>
      <c r="C212" s="26">
        <f t="shared" si="20"/>
        <v>36638.538999999997</v>
      </c>
      <c r="D212" t="str">
        <f t="shared" si="21"/>
        <v>vis</v>
      </c>
      <c r="E212">
        <f>VLOOKUP(C212,Active!C$21:E$973,3,FALSE)</f>
        <v>1394.0028524238191</v>
      </c>
      <c r="F212" s="12" t="s">
        <v>117</v>
      </c>
      <c r="G212" t="str">
        <f t="shared" si="22"/>
        <v>36638.539</v>
      </c>
      <c r="H212" s="26">
        <f t="shared" si="23"/>
        <v>1394</v>
      </c>
      <c r="I212" s="51" t="s">
        <v>655</v>
      </c>
      <c r="J212" s="52" t="s">
        <v>656</v>
      </c>
      <c r="K212" s="51">
        <v>1394</v>
      </c>
      <c r="L212" s="51" t="s">
        <v>405</v>
      </c>
      <c r="M212" s="52" t="s">
        <v>127</v>
      </c>
      <c r="N212" s="52"/>
      <c r="O212" s="53" t="s">
        <v>624</v>
      </c>
      <c r="P212" s="53" t="s">
        <v>71</v>
      </c>
    </row>
    <row r="213" spans="1:16" x14ac:dyDescent="0.2">
      <c r="A213" s="26" t="str">
        <f t="shared" si="18"/>
        <v> AC 1199 </v>
      </c>
      <c r="B213" s="12" t="str">
        <f t="shared" si="19"/>
        <v>I</v>
      </c>
      <c r="C213" s="26">
        <f t="shared" si="20"/>
        <v>36901.24</v>
      </c>
      <c r="D213" t="str">
        <f t="shared" si="21"/>
        <v>vis</v>
      </c>
      <c r="E213">
        <f>VLOOKUP(C213,Active!C$21:E$973,3,FALSE)</f>
        <v>1432.2775610108115</v>
      </c>
      <c r="F213" s="12" t="s">
        <v>117</v>
      </c>
      <c r="G213" t="str">
        <f t="shared" si="22"/>
        <v>36901.24</v>
      </c>
      <c r="H213" s="26">
        <f t="shared" si="23"/>
        <v>1432</v>
      </c>
      <c r="I213" s="51" t="s">
        <v>657</v>
      </c>
      <c r="J213" s="52" t="s">
        <v>658</v>
      </c>
      <c r="K213" s="51">
        <v>1432</v>
      </c>
      <c r="L213" s="51" t="s">
        <v>659</v>
      </c>
      <c r="M213" s="52" t="s">
        <v>145</v>
      </c>
      <c r="N213" s="52"/>
      <c r="O213" s="53" t="s">
        <v>646</v>
      </c>
      <c r="P213" s="53" t="s">
        <v>69</v>
      </c>
    </row>
    <row r="214" spans="1:16" x14ac:dyDescent="0.2">
      <c r="A214" s="26" t="str">
        <f t="shared" si="18"/>
        <v> AC 1199 </v>
      </c>
      <c r="B214" s="12" t="str">
        <f t="shared" si="19"/>
        <v>I</v>
      </c>
      <c r="C214" s="26">
        <f t="shared" si="20"/>
        <v>37518.47</v>
      </c>
      <c r="D214" t="str">
        <f t="shared" si="21"/>
        <v>vis</v>
      </c>
      <c r="E214">
        <f>VLOOKUP(C214,Active!C$21:E$973,3,FALSE)</f>
        <v>1522.2060286647195</v>
      </c>
      <c r="F214" s="12" t="s">
        <v>117</v>
      </c>
      <c r="G214" t="str">
        <f t="shared" si="22"/>
        <v>37518.47</v>
      </c>
      <c r="H214" s="26">
        <f t="shared" si="23"/>
        <v>1522</v>
      </c>
      <c r="I214" s="51" t="s">
        <v>660</v>
      </c>
      <c r="J214" s="52" t="s">
        <v>661</v>
      </c>
      <c r="K214" s="51">
        <v>1522</v>
      </c>
      <c r="L214" s="51" t="s">
        <v>662</v>
      </c>
      <c r="M214" s="52" t="s">
        <v>145</v>
      </c>
      <c r="N214" s="52"/>
      <c r="O214" s="53" t="s">
        <v>646</v>
      </c>
      <c r="P214" s="53" t="s">
        <v>69</v>
      </c>
    </row>
    <row r="215" spans="1:16" x14ac:dyDescent="0.2">
      <c r="A215" s="26" t="str">
        <f t="shared" si="18"/>
        <v> AC 1199 </v>
      </c>
      <c r="B215" s="12" t="str">
        <f t="shared" si="19"/>
        <v>II</v>
      </c>
      <c r="C215" s="26">
        <f t="shared" si="20"/>
        <v>37959.269999999997</v>
      </c>
      <c r="D215" t="str">
        <f t="shared" si="21"/>
        <v>vis</v>
      </c>
      <c r="E215">
        <f>VLOOKUP(C215,Active!C$21:E$973,3,FALSE)</f>
        <v>1586.4292008077489</v>
      </c>
      <c r="F215" s="12" t="s">
        <v>117</v>
      </c>
      <c r="G215" t="str">
        <f t="shared" si="22"/>
        <v>37959.27</v>
      </c>
      <c r="H215" s="26">
        <f t="shared" si="23"/>
        <v>1586.5</v>
      </c>
      <c r="I215" s="51" t="s">
        <v>663</v>
      </c>
      <c r="J215" s="52" t="s">
        <v>664</v>
      </c>
      <c r="K215" s="51">
        <v>1586.5</v>
      </c>
      <c r="L215" s="51" t="s">
        <v>665</v>
      </c>
      <c r="M215" s="52" t="s">
        <v>145</v>
      </c>
      <c r="N215" s="52"/>
      <c r="O215" s="53" t="s">
        <v>646</v>
      </c>
      <c r="P215" s="53" t="s">
        <v>69</v>
      </c>
    </row>
    <row r="216" spans="1:16" x14ac:dyDescent="0.2">
      <c r="A216" s="26" t="str">
        <f t="shared" si="18"/>
        <v> BTAD 45.38 </v>
      </c>
      <c r="B216" s="12" t="str">
        <f t="shared" si="19"/>
        <v>II</v>
      </c>
      <c r="C216" s="26">
        <f t="shared" si="20"/>
        <v>38088.680999999997</v>
      </c>
      <c r="D216" t="str">
        <f t="shared" si="21"/>
        <v>vis</v>
      </c>
      <c r="E216">
        <f>VLOOKUP(C216,Active!C$21:E$973,3,FALSE)</f>
        <v>1605.2839760577529</v>
      </c>
      <c r="F216" s="12" t="s">
        <v>117</v>
      </c>
      <c r="G216" t="str">
        <f t="shared" si="22"/>
        <v>38088.681</v>
      </c>
      <c r="H216" s="26">
        <f t="shared" si="23"/>
        <v>1605.5</v>
      </c>
      <c r="I216" s="51" t="s">
        <v>666</v>
      </c>
      <c r="J216" s="52" t="s">
        <v>667</v>
      </c>
      <c r="K216" s="51">
        <v>1605.5</v>
      </c>
      <c r="L216" s="51" t="s">
        <v>668</v>
      </c>
      <c r="M216" s="52" t="s">
        <v>121</v>
      </c>
      <c r="N216" s="52"/>
      <c r="O216" s="53" t="s">
        <v>636</v>
      </c>
      <c r="P216" s="53" t="s">
        <v>43</v>
      </c>
    </row>
    <row r="217" spans="1:16" x14ac:dyDescent="0.2">
      <c r="A217" s="26" t="str">
        <f t="shared" si="18"/>
        <v> BTAD 45.38 </v>
      </c>
      <c r="B217" s="12" t="str">
        <f t="shared" si="19"/>
        <v>I</v>
      </c>
      <c r="C217" s="26">
        <f t="shared" si="20"/>
        <v>38381.862000000001</v>
      </c>
      <c r="D217" t="str">
        <f t="shared" si="21"/>
        <v>vis</v>
      </c>
      <c r="E217">
        <f>VLOOKUP(C217,Active!C$21:E$973,3,FALSE)</f>
        <v>1647.999524678592</v>
      </c>
      <c r="F217" s="12" t="s">
        <v>117</v>
      </c>
      <c r="G217" t="str">
        <f t="shared" si="22"/>
        <v>38381.862</v>
      </c>
      <c r="H217" s="26">
        <f t="shared" si="23"/>
        <v>1648</v>
      </c>
      <c r="I217" s="51" t="s">
        <v>669</v>
      </c>
      <c r="J217" s="52" t="s">
        <v>670</v>
      </c>
      <c r="K217" s="51">
        <v>1648</v>
      </c>
      <c r="L217" s="51" t="s">
        <v>212</v>
      </c>
      <c r="M217" s="52" t="s">
        <v>121</v>
      </c>
      <c r="N217" s="52"/>
      <c r="O217" s="53" t="s">
        <v>636</v>
      </c>
      <c r="P217" s="53" t="s">
        <v>43</v>
      </c>
    </row>
    <row r="218" spans="1:16" x14ac:dyDescent="0.2">
      <c r="A218" s="26" t="str">
        <f t="shared" si="18"/>
        <v> BTAD 45.38 </v>
      </c>
      <c r="B218" s="12" t="str">
        <f t="shared" si="19"/>
        <v>I</v>
      </c>
      <c r="C218" s="26">
        <f t="shared" si="20"/>
        <v>38670.129000000001</v>
      </c>
      <c r="D218" t="str">
        <f t="shared" si="21"/>
        <v>vis</v>
      </c>
      <c r="E218">
        <f>VLOOKUP(C218,Active!C$21:E$973,3,FALSE)</f>
        <v>1689.9991189711393</v>
      </c>
      <c r="F218" s="12" t="s">
        <v>117</v>
      </c>
      <c r="G218" t="str">
        <f t="shared" si="22"/>
        <v>38670.129</v>
      </c>
      <c r="H218" s="26">
        <f t="shared" si="23"/>
        <v>1690</v>
      </c>
      <c r="I218" s="51" t="s">
        <v>671</v>
      </c>
      <c r="J218" s="52" t="s">
        <v>672</v>
      </c>
      <c r="K218" s="51">
        <v>1690</v>
      </c>
      <c r="L218" s="51" t="s">
        <v>420</v>
      </c>
      <c r="M218" s="52" t="s">
        <v>121</v>
      </c>
      <c r="N218" s="52"/>
      <c r="O218" s="53" t="s">
        <v>636</v>
      </c>
      <c r="P218" s="53" t="s">
        <v>43</v>
      </c>
    </row>
    <row r="219" spans="1:16" x14ac:dyDescent="0.2">
      <c r="A219" s="26" t="str">
        <f t="shared" si="18"/>
        <v> AC 1199 </v>
      </c>
      <c r="B219" s="12" t="str">
        <f t="shared" si="19"/>
        <v>II</v>
      </c>
      <c r="C219" s="26">
        <f t="shared" si="20"/>
        <v>38973.519999999997</v>
      </c>
      <c r="D219" t="str">
        <f t="shared" si="21"/>
        <v>vis</v>
      </c>
      <c r="E219">
        <f>VLOOKUP(C219,Active!C$21:E$973,3,FALSE)</f>
        <v>1734.2022324458349</v>
      </c>
      <c r="F219" s="12" t="s">
        <v>117</v>
      </c>
      <c r="G219" t="str">
        <f t="shared" si="22"/>
        <v>38973.52</v>
      </c>
      <c r="H219" s="26">
        <f t="shared" si="23"/>
        <v>1734.5</v>
      </c>
      <c r="I219" s="51" t="s">
        <v>673</v>
      </c>
      <c r="J219" s="52" t="s">
        <v>674</v>
      </c>
      <c r="K219" s="51">
        <v>1734.5</v>
      </c>
      <c r="L219" s="51" t="s">
        <v>675</v>
      </c>
      <c r="M219" s="52" t="s">
        <v>145</v>
      </c>
      <c r="N219" s="52"/>
      <c r="O219" s="53" t="s">
        <v>646</v>
      </c>
      <c r="P219" s="53" t="s">
        <v>69</v>
      </c>
    </row>
    <row r="220" spans="1:16" x14ac:dyDescent="0.2">
      <c r="A220" s="26" t="str">
        <f t="shared" si="18"/>
        <v> HABZ 88 </v>
      </c>
      <c r="B220" s="12" t="str">
        <f t="shared" si="19"/>
        <v>I</v>
      </c>
      <c r="C220" s="26">
        <f t="shared" si="20"/>
        <v>39061.364999999998</v>
      </c>
      <c r="D220" t="str">
        <f t="shared" si="21"/>
        <v>vis</v>
      </c>
      <c r="E220">
        <f>VLOOKUP(C220,Active!C$21:E$973,3,FALSE)</f>
        <v>1747.0009723662172</v>
      </c>
      <c r="F220" s="12" t="s">
        <v>117</v>
      </c>
      <c r="G220" t="str">
        <f t="shared" si="22"/>
        <v>39061.365</v>
      </c>
      <c r="H220" s="26">
        <f t="shared" si="23"/>
        <v>1747</v>
      </c>
      <c r="I220" s="51" t="s">
        <v>676</v>
      </c>
      <c r="J220" s="52" t="s">
        <v>677</v>
      </c>
      <c r="K220" s="51">
        <v>1747</v>
      </c>
      <c r="L220" s="51" t="s">
        <v>273</v>
      </c>
      <c r="M220" s="52" t="s">
        <v>145</v>
      </c>
      <c r="N220" s="52"/>
      <c r="O220" s="53" t="s">
        <v>146</v>
      </c>
      <c r="P220" s="53" t="s">
        <v>73</v>
      </c>
    </row>
    <row r="221" spans="1:16" x14ac:dyDescent="0.2">
      <c r="A221" s="26" t="str">
        <f t="shared" si="18"/>
        <v> MVS 8.29 </v>
      </c>
      <c r="B221" s="12" t="str">
        <f t="shared" si="19"/>
        <v>I</v>
      </c>
      <c r="C221" s="26">
        <f t="shared" si="20"/>
        <v>39061.372000000003</v>
      </c>
      <c r="D221" t="str">
        <f t="shared" si="21"/>
        <v>vis</v>
      </c>
      <c r="E221">
        <f>VLOOKUP(C221,Active!C$21:E$973,3,FALSE)</f>
        <v>1747.0019922441786</v>
      </c>
      <c r="F221" s="12" t="s">
        <v>117</v>
      </c>
      <c r="G221" t="str">
        <f t="shared" si="22"/>
        <v>39061.372</v>
      </c>
      <c r="H221" s="26">
        <f t="shared" si="23"/>
        <v>1747</v>
      </c>
      <c r="I221" s="51" t="s">
        <v>678</v>
      </c>
      <c r="J221" s="52" t="s">
        <v>679</v>
      </c>
      <c r="K221" s="51">
        <v>1747</v>
      </c>
      <c r="L221" s="51" t="s">
        <v>360</v>
      </c>
      <c r="M221" s="52" t="s">
        <v>127</v>
      </c>
      <c r="N221" s="52"/>
      <c r="O221" s="53" t="s">
        <v>680</v>
      </c>
      <c r="P221" s="53" t="s">
        <v>74</v>
      </c>
    </row>
    <row r="222" spans="1:16" x14ac:dyDescent="0.2">
      <c r="A222" s="26" t="str">
        <f t="shared" si="18"/>
        <v> AC 1199 </v>
      </c>
      <c r="B222" s="12" t="str">
        <f t="shared" si="19"/>
        <v>I</v>
      </c>
      <c r="C222" s="26">
        <f t="shared" si="20"/>
        <v>39767.339999999997</v>
      </c>
      <c r="D222" t="str">
        <f t="shared" si="21"/>
        <v>vis</v>
      </c>
      <c r="E222">
        <f>VLOOKUP(C222,Active!C$21:E$973,3,FALSE)</f>
        <v>1849.8593071068606</v>
      </c>
      <c r="F222" s="12" t="s">
        <v>117</v>
      </c>
      <c r="G222" t="str">
        <f t="shared" si="22"/>
        <v>39767.34</v>
      </c>
      <c r="H222" s="26">
        <f t="shared" si="23"/>
        <v>1850</v>
      </c>
      <c r="I222" s="51" t="s">
        <v>681</v>
      </c>
      <c r="J222" s="52" t="s">
        <v>682</v>
      </c>
      <c r="K222" s="51">
        <v>1850</v>
      </c>
      <c r="L222" s="51" t="s">
        <v>683</v>
      </c>
      <c r="M222" s="52" t="s">
        <v>145</v>
      </c>
      <c r="N222" s="52"/>
      <c r="O222" s="53" t="s">
        <v>646</v>
      </c>
      <c r="P222" s="53" t="s">
        <v>69</v>
      </c>
    </row>
    <row r="223" spans="1:16" x14ac:dyDescent="0.2">
      <c r="A223" s="26" t="str">
        <f t="shared" si="18"/>
        <v> AC 1199 </v>
      </c>
      <c r="B223" s="12" t="str">
        <f t="shared" si="19"/>
        <v>I</v>
      </c>
      <c r="C223" s="26">
        <f t="shared" si="20"/>
        <v>40502.33</v>
      </c>
      <c r="D223" t="str">
        <f t="shared" si="21"/>
        <v>vis</v>
      </c>
      <c r="E223">
        <f>VLOOKUP(C223,Active!C$21:E$973,3,FALSE)</f>
        <v>1956.9450359938978</v>
      </c>
      <c r="F223" s="12" t="s">
        <v>117</v>
      </c>
      <c r="G223" t="str">
        <f t="shared" si="22"/>
        <v>40502.33</v>
      </c>
      <c r="H223" s="26">
        <f t="shared" si="23"/>
        <v>1957</v>
      </c>
      <c r="I223" s="51" t="s">
        <v>684</v>
      </c>
      <c r="J223" s="52" t="s">
        <v>685</v>
      </c>
      <c r="K223" s="51">
        <v>1957</v>
      </c>
      <c r="L223" s="51" t="s">
        <v>686</v>
      </c>
      <c r="M223" s="52" t="s">
        <v>145</v>
      </c>
      <c r="N223" s="52"/>
      <c r="O223" s="53" t="s">
        <v>646</v>
      </c>
      <c r="P223" s="53" t="s">
        <v>69</v>
      </c>
    </row>
    <row r="224" spans="1:16" x14ac:dyDescent="0.2">
      <c r="A224" s="26" t="str">
        <f t="shared" si="18"/>
        <v> HABZ 88 </v>
      </c>
      <c r="B224" s="12" t="str">
        <f t="shared" si="19"/>
        <v>I</v>
      </c>
      <c r="C224" s="26">
        <f t="shared" si="20"/>
        <v>41573.332000000002</v>
      </c>
      <c r="D224" t="str">
        <f t="shared" si="21"/>
        <v>vis</v>
      </c>
      <c r="E224">
        <f>VLOOKUP(C224,Active!C$21:E$973,3,FALSE)</f>
        <v>2112.9866553485472</v>
      </c>
      <c r="F224" s="12" t="s">
        <v>117</v>
      </c>
      <c r="G224" t="str">
        <f t="shared" si="22"/>
        <v>41573.332</v>
      </c>
      <c r="H224" s="26">
        <f t="shared" si="23"/>
        <v>2113</v>
      </c>
      <c r="I224" s="51" t="s">
        <v>687</v>
      </c>
      <c r="J224" s="52" t="s">
        <v>688</v>
      </c>
      <c r="K224" s="51">
        <v>2113</v>
      </c>
      <c r="L224" s="51" t="s">
        <v>689</v>
      </c>
      <c r="M224" s="52" t="s">
        <v>145</v>
      </c>
      <c r="N224" s="52"/>
      <c r="O224" s="53" t="s">
        <v>146</v>
      </c>
      <c r="P224" s="53" t="s">
        <v>73</v>
      </c>
    </row>
    <row r="225" spans="1:16" x14ac:dyDescent="0.2">
      <c r="A225" s="26" t="str">
        <f t="shared" si="18"/>
        <v> AJ 113.426 </v>
      </c>
      <c r="B225" s="12" t="str">
        <f t="shared" si="19"/>
        <v>I</v>
      </c>
      <c r="C225" s="26">
        <f t="shared" si="20"/>
        <v>41655.78</v>
      </c>
      <c r="D225" t="str">
        <f t="shared" si="21"/>
        <v>vis</v>
      </c>
      <c r="E225">
        <f>VLOOKUP(C225,Active!C$21:E$973,3,FALSE)</f>
        <v>2124.9990693613613</v>
      </c>
      <c r="F225" s="12" t="s">
        <v>117</v>
      </c>
      <c r="G225" t="str">
        <f t="shared" si="22"/>
        <v>41655.780</v>
      </c>
      <c r="H225" s="26">
        <f t="shared" si="23"/>
        <v>2125</v>
      </c>
      <c r="I225" s="51" t="s">
        <v>690</v>
      </c>
      <c r="J225" s="52" t="s">
        <v>691</v>
      </c>
      <c r="K225" s="51">
        <v>2125</v>
      </c>
      <c r="L225" s="51" t="s">
        <v>420</v>
      </c>
      <c r="M225" s="52" t="s">
        <v>133</v>
      </c>
      <c r="N225" s="52" t="s">
        <v>134</v>
      </c>
      <c r="O225" s="53" t="s">
        <v>692</v>
      </c>
      <c r="P225" s="53" t="s">
        <v>75</v>
      </c>
    </row>
    <row r="226" spans="1:16" x14ac:dyDescent="0.2">
      <c r="A226" s="26" t="str">
        <f t="shared" si="18"/>
        <v> BBS 39 </v>
      </c>
      <c r="B226" s="12" t="str">
        <f t="shared" si="19"/>
        <v>II</v>
      </c>
      <c r="C226" s="26">
        <f t="shared" si="20"/>
        <v>43765.32</v>
      </c>
      <c r="D226" t="str">
        <f t="shared" si="21"/>
        <v>vis</v>
      </c>
      <c r="E226">
        <f>VLOOKUP(C226,Active!C$21:E$973,3,FALSE)</f>
        <v>2432.3524054834297</v>
      </c>
      <c r="F226" s="12" t="s">
        <v>117</v>
      </c>
      <c r="G226" t="str">
        <f t="shared" si="22"/>
        <v>43765.320</v>
      </c>
      <c r="H226" s="26">
        <f t="shared" si="23"/>
        <v>2432.5</v>
      </c>
      <c r="I226" s="51" t="s">
        <v>693</v>
      </c>
      <c r="J226" s="52" t="s">
        <v>694</v>
      </c>
      <c r="K226" s="51">
        <v>2432.5</v>
      </c>
      <c r="L226" s="51" t="s">
        <v>695</v>
      </c>
      <c r="M226" s="52" t="s">
        <v>127</v>
      </c>
      <c r="N226" s="52"/>
      <c r="O226" s="53" t="s">
        <v>159</v>
      </c>
      <c r="P226" s="53" t="s">
        <v>82</v>
      </c>
    </row>
    <row r="227" spans="1:16" x14ac:dyDescent="0.2">
      <c r="A227" s="26" t="str">
        <f t="shared" si="18"/>
        <v> VSSC 60.22 </v>
      </c>
      <c r="B227" s="12" t="str">
        <f t="shared" si="19"/>
        <v>I</v>
      </c>
      <c r="C227" s="26">
        <f t="shared" si="20"/>
        <v>45573.322999999997</v>
      </c>
      <c r="D227" t="str">
        <f t="shared" si="21"/>
        <v>vis</v>
      </c>
      <c r="E227">
        <f>VLOOKUP(C227,Active!C$21:E$973,3,FALSE)</f>
        <v>2695.7727500934898</v>
      </c>
      <c r="F227" s="12" t="s">
        <v>117</v>
      </c>
      <c r="G227" t="str">
        <f t="shared" si="22"/>
        <v>45573.323</v>
      </c>
      <c r="H227" s="26">
        <f t="shared" si="23"/>
        <v>2696</v>
      </c>
      <c r="I227" s="51" t="s">
        <v>696</v>
      </c>
      <c r="J227" s="52" t="s">
        <v>697</v>
      </c>
      <c r="K227" s="51">
        <v>2696</v>
      </c>
      <c r="L227" s="51" t="s">
        <v>698</v>
      </c>
      <c r="M227" s="52" t="s">
        <v>127</v>
      </c>
      <c r="N227" s="52"/>
      <c r="O227" s="53" t="s">
        <v>699</v>
      </c>
      <c r="P227" s="53" t="s">
        <v>89</v>
      </c>
    </row>
    <row r="228" spans="1:16" x14ac:dyDescent="0.2">
      <c r="A228" s="26" t="str">
        <f t="shared" si="18"/>
        <v> BBS 78 </v>
      </c>
      <c r="B228" s="12" t="str">
        <f t="shared" si="19"/>
        <v>I</v>
      </c>
      <c r="C228" s="26">
        <f t="shared" si="20"/>
        <v>46352.31</v>
      </c>
      <c r="D228" t="str">
        <f t="shared" si="21"/>
        <v>vis</v>
      </c>
      <c r="E228">
        <f>VLOOKUP(C228,Active!C$21:E$973,3,FALSE)</f>
        <v>2809.2687033561547</v>
      </c>
      <c r="F228" s="12" t="s">
        <v>117</v>
      </c>
      <c r="G228" t="str">
        <f t="shared" si="22"/>
        <v>46352.31</v>
      </c>
      <c r="H228" s="26">
        <f t="shared" si="23"/>
        <v>2809</v>
      </c>
      <c r="I228" s="51" t="s">
        <v>700</v>
      </c>
      <c r="J228" s="52" t="s">
        <v>701</v>
      </c>
      <c r="K228" s="51">
        <v>2809</v>
      </c>
      <c r="L228" s="51" t="s">
        <v>702</v>
      </c>
      <c r="M228" s="52" t="s">
        <v>127</v>
      </c>
      <c r="N228" s="52"/>
      <c r="O228" s="53" t="s">
        <v>172</v>
      </c>
      <c r="P228" s="53" t="s">
        <v>92</v>
      </c>
    </row>
    <row r="229" spans="1:16" x14ac:dyDescent="0.2">
      <c r="A229" s="26" t="str">
        <f t="shared" si="18"/>
        <v> BBS 107 </v>
      </c>
      <c r="B229" s="12" t="str">
        <f t="shared" si="19"/>
        <v>I</v>
      </c>
      <c r="C229" s="26">
        <f t="shared" si="20"/>
        <v>49615.451000000001</v>
      </c>
      <c r="D229" t="str">
        <f t="shared" si="21"/>
        <v>vis</v>
      </c>
      <c r="E229">
        <f>VLOOKUP(C229,Active!C$21:E$973,3,FALSE)</f>
        <v>3284.6980730702644</v>
      </c>
      <c r="F229" s="12" t="s">
        <v>117</v>
      </c>
      <c r="G229" t="str">
        <f t="shared" si="22"/>
        <v>49615.451</v>
      </c>
      <c r="H229" s="26">
        <f t="shared" si="23"/>
        <v>3285</v>
      </c>
      <c r="I229" s="51" t="s">
        <v>703</v>
      </c>
      <c r="J229" s="52" t="s">
        <v>704</v>
      </c>
      <c r="K229" s="51">
        <v>3285</v>
      </c>
      <c r="L229" s="51" t="s">
        <v>705</v>
      </c>
      <c r="M229" s="52" t="s">
        <v>127</v>
      </c>
      <c r="N229" s="52"/>
      <c r="O229" s="53" t="s">
        <v>172</v>
      </c>
      <c r="P229" s="53" t="s">
        <v>97</v>
      </c>
    </row>
    <row r="230" spans="1:16" x14ac:dyDescent="0.2">
      <c r="A230" s="26" t="str">
        <f t="shared" si="18"/>
        <v>BAVM 131 </v>
      </c>
      <c r="B230" s="12" t="str">
        <f t="shared" si="19"/>
        <v>I</v>
      </c>
      <c r="C230" s="26">
        <f t="shared" si="20"/>
        <v>51423.4</v>
      </c>
      <c r="D230" t="str">
        <f t="shared" si="21"/>
        <v>vis</v>
      </c>
      <c r="E230">
        <f>VLOOKUP(C230,Active!C$21:E$973,3,FALSE)</f>
        <v>3548.110550050344</v>
      </c>
      <c r="F230" s="12" t="s">
        <v>117</v>
      </c>
      <c r="G230" t="str">
        <f t="shared" si="22"/>
        <v>51423.40</v>
      </c>
      <c r="H230" s="26">
        <f t="shared" si="23"/>
        <v>3548</v>
      </c>
      <c r="I230" s="51" t="s">
        <v>706</v>
      </c>
      <c r="J230" s="52" t="s">
        <v>707</v>
      </c>
      <c r="K230" s="51">
        <v>3548</v>
      </c>
      <c r="L230" s="51" t="s">
        <v>708</v>
      </c>
      <c r="M230" s="52" t="s">
        <v>127</v>
      </c>
      <c r="N230" s="52"/>
      <c r="O230" s="53" t="s">
        <v>195</v>
      </c>
      <c r="P230" s="54" t="s">
        <v>100</v>
      </c>
    </row>
    <row r="231" spans="1:16" x14ac:dyDescent="0.2">
      <c r="A231" s="26" t="str">
        <f t="shared" si="18"/>
        <v>BAVM 157 </v>
      </c>
      <c r="B231" s="12" t="str">
        <f t="shared" si="19"/>
        <v>I</v>
      </c>
      <c r="C231" s="26">
        <f t="shared" si="20"/>
        <v>52651.218999999997</v>
      </c>
      <c r="D231" t="str">
        <f t="shared" si="21"/>
        <v>vis</v>
      </c>
      <c r="E231">
        <f>VLOOKUP(C231,Active!C$21:E$973,3,FALSE)</f>
        <v>3726.9999125673194</v>
      </c>
      <c r="F231" s="12" t="s">
        <v>117</v>
      </c>
      <c r="G231" t="str">
        <f t="shared" si="22"/>
        <v>52651.219</v>
      </c>
      <c r="H231" s="26">
        <f t="shared" si="23"/>
        <v>3727</v>
      </c>
      <c r="I231" s="51" t="s">
        <v>709</v>
      </c>
      <c r="J231" s="52" t="s">
        <v>710</v>
      </c>
      <c r="K231" s="51">
        <v>3727</v>
      </c>
      <c r="L231" s="51" t="s">
        <v>221</v>
      </c>
      <c r="M231" s="52" t="s">
        <v>127</v>
      </c>
      <c r="N231" s="52"/>
      <c r="O231" s="53" t="s">
        <v>195</v>
      </c>
      <c r="P231" s="54" t="s">
        <v>101</v>
      </c>
    </row>
    <row r="232" spans="1:16" x14ac:dyDescent="0.2">
      <c r="A232" s="26" t="str">
        <f t="shared" si="18"/>
        <v>BAVM 171 </v>
      </c>
      <c r="B232" s="12" t="str">
        <f t="shared" si="19"/>
        <v>I</v>
      </c>
      <c r="C232" s="26">
        <f t="shared" si="20"/>
        <v>52878.59</v>
      </c>
      <c r="D232" t="str">
        <f t="shared" si="21"/>
        <v>vis</v>
      </c>
      <c r="E232">
        <f>VLOOKUP(C232,Active!C$21:E$973,3,FALSE)</f>
        <v>3760.12715139067</v>
      </c>
      <c r="F232" s="12" t="s">
        <v>117</v>
      </c>
      <c r="G232" t="str">
        <f t="shared" si="22"/>
        <v>52878.59</v>
      </c>
      <c r="H232" s="26">
        <f t="shared" si="23"/>
        <v>3760</v>
      </c>
      <c r="I232" s="51" t="s">
        <v>711</v>
      </c>
      <c r="J232" s="52" t="s">
        <v>712</v>
      </c>
      <c r="K232" s="51">
        <v>3760</v>
      </c>
      <c r="L232" s="51" t="s">
        <v>713</v>
      </c>
      <c r="M232" s="52" t="s">
        <v>127</v>
      </c>
      <c r="N232" s="52"/>
      <c r="O232" s="53" t="s">
        <v>195</v>
      </c>
      <c r="P232" s="54" t="s">
        <v>102</v>
      </c>
    </row>
    <row r="233" spans="1:16" x14ac:dyDescent="0.2">
      <c r="A233" s="26" t="str">
        <f t="shared" si="18"/>
        <v>BAVM 192 </v>
      </c>
      <c r="B233" s="12" t="str">
        <f t="shared" si="19"/>
        <v>I</v>
      </c>
      <c r="C233" s="26">
        <f t="shared" si="20"/>
        <v>53893.536999999997</v>
      </c>
      <c r="D233" t="str">
        <f t="shared" si="21"/>
        <v>vis</v>
      </c>
      <c r="E233">
        <f>VLOOKUP(C233,Active!C$21:E$973,3,FALSE)</f>
        <v>3908.0017337342542</v>
      </c>
      <c r="F233" s="12" t="s">
        <v>117</v>
      </c>
      <c r="G233" t="str">
        <f t="shared" si="22"/>
        <v>53893.537</v>
      </c>
      <c r="H233" s="26">
        <f t="shared" si="23"/>
        <v>3908</v>
      </c>
      <c r="I233" s="51" t="s">
        <v>714</v>
      </c>
      <c r="J233" s="52" t="s">
        <v>715</v>
      </c>
      <c r="K233" s="51">
        <v>3908</v>
      </c>
      <c r="L233" s="51" t="s">
        <v>289</v>
      </c>
      <c r="M233" s="52" t="s">
        <v>127</v>
      </c>
      <c r="N233" s="52"/>
      <c r="O233" s="53" t="s">
        <v>195</v>
      </c>
      <c r="P233" s="54" t="s">
        <v>104</v>
      </c>
    </row>
  </sheetData>
  <sheetProtection selectLockedCells="1" selectUnlockedCells="1"/>
  <hyperlinks>
    <hyperlink ref="P12" r:id="rId1" xr:uid="{00000000-0004-0000-0100-000000000000}"/>
    <hyperlink ref="P16" r:id="rId2" xr:uid="{00000000-0004-0000-0100-000001000000}"/>
    <hyperlink ref="P17" r:id="rId3" xr:uid="{00000000-0004-0000-0100-000002000000}"/>
    <hyperlink ref="P24" r:id="rId4" xr:uid="{00000000-0004-0000-0100-000003000000}"/>
    <hyperlink ref="P26" r:id="rId5" xr:uid="{00000000-0004-0000-0100-000004000000}"/>
    <hyperlink ref="P27" r:id="rId6" xr:uid="{00000000-0004-0000-0100-000005000000}"/>
    <hyperlink ref="P28" r:id="rId7" xr:uid="{00000000-0004-0000-0100-000006000000}"/>
    <hyperlink ref="P41" r:id="rId8" xr:uid="{00000000-0004-0000-0100-000007000000}"/>
    <hyperlink ref="P48" r:id="rId9" xr:uid="{00000000-0004-0000-0100-000008000000}"/>
    <hyperlink ref="P91" r:id="rId10" xr:uid="{00000000-0004-0000-0100-000009000000}"/>
    <hyperlink ref="P230" r:id="rId11" xr:uid="{00000000-0004-0000-0100-00000A000000}"/>
    <hyperlink ref="P231" r:id="rId12" xr:uid="{00000000-0004-0000-0100-00000B000000}"/>
    <hyperlink ref="P232" r:id="rId13" xr:uid="{00000000-0004-0000-0100-00000C000000}"/>
    <hyperlink ref="P233" r:id="rId14" xr:uid="{00000000-0004-0000-0100-00000D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Graphs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2023-01-21T06:48:58Z</dcterms:created>
  <dcterms:modified xsi:type="dcterms:W3CDTF">2024-03-03T05:32:42Z</dcterms:modified>
</cp:coreProperties>
</file>