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7E5C19A-7216-4278-AEBE-291E11707BC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3" i="1" l="1"/>
  <c r="G14" i="2"/>
  <c r="C14" i="2"/>
  <c r="G13" i="2"/>
  <c r="C13" i="2"/>
  <c r="G12" i="2"/>
  <c r="C12" i="2"/>
  <c r="G15" i="2"/>
  <c r="C15" i="2"/>
  <c r="E15" i="2"/>
  <c r="G11" i="2"/>
  <c r="C11" i="2"/>
  <c r="H14" i="2"/>
  <c r="D14" i="2"/>
  <c r="B14" i="2"/>
  <c r="A14" i="2"/>
  <c r="H13" i="2"/>
  <c r="B13" i="2"/>
  <c r="D13" i="2"/>
  <c r="A13" i="2"/>
  <c r="H12" i="2"/>
  <c r="D12" i="2"/>
  <c r="B12" i="2"/>
  <c r="A12" i="2"/>
  <c r="H15" i="2"/>
  <c r="B15" i="2"/>
  <c r="D15" i="2"/>
  <c r="A15" i="2"/>
  <c r="H11" i="2"/>
  <c r="D11" i="2"/>
  <c r="B11" i="2"/>
  <c r="A11" i="2"/>
  <c r="F11" i="1"/>
  <c r="Q25" i="1"/>
  <c r="Q26" i="1"/>
  <c r="G11" i="1"/>
  <c r="Q24" i="1"/>
  <c r="E14" i="1"/>
  <c r="C17" i="1"/>
  <c r="Q22" i="1"/>
  <c r="C8" i="1"/>
  <c r="C7" i="1"/>
  <c r="E23" i="1"/>
  <c r="F23" i="1"/>
  <c r="E21" i="1"/>
  <c r="F21" i="1"/>
  <c r="Q21" i="1"/>
  <c r="E14" i="2"/>
  <c r="E11" i="2"/>
  <c r="E13" i="2"/>
  <c r="E24" i="1"/>
  <c r="F24" i="1"/>
  <c r="G22" i="1"/>
  <c r="E26" i="1"/>
  <c r="F26" i="1"/>
  <c r="G26" i="1"/>
  <c r="I26" i="1"/>
  <c r="E22" i="1"/>
  <c r="F22" i="1"/>
  <c r="G21" i="1"/>
  <c r="H21" i="1"/>
  <c r="E25" i="1"/>
  <c r="F25" i="1"/>
  <c r="G25" i="1"/>
  <c r="I25" i="1"/>
  <c r="G23" i="1"/>
  <c r="J23" i="1"/>
  <c r="G24" i="1"/>
  <c r="I24" i="1"/>
  <c r="I22" i="1"/>
  <c r="E12" i="2"/>
  <c r="C12" i="1"/>
  <c r="C11" i="1"/>
  <c r="C15" i="1" l="1"/>
  <c r="E16" i="1" s="1"/>
  <c r="O21" i="1"/>
  <c r="O26" i="1"/>
  <c r="O24" i="1"/>
  <c r="O23" i="1"/>
  <c r="O22" i="1"/>
  <c r="O25" i="1"/>
  <c r="C16" i="1"/>
  <c r="D18" i="1" s="1"/>
  <c r="E15" i="1"/>
  <c r="C18" i="1" l="1"/>
  <c r="E17" i="1"/>
</calcChain>
</file>

<file path=xl/sharedStrings.xml><?xml version="1.0" encoding="utf-8"?>
<sst xmlns="http://schemas.openxmlformats.org/spreadsheetml/2006/main" count="108" uniqueCount="84">
  <si>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</si>
  <si>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</si>
  <si>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</si>
  <si>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</si>
  <si>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</si>
  <si>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</si>
  <si>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</si>
  <si>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</si>
  <si>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</si>
  <si>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</si>
  <si>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</si>
  <si>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</si>
  <si>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</si>
  <si>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</si>
  <si>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</si>
  <si>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</si>
  <si>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</si>
  <si>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</si>
  <si>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</si>
  <si>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</si>
  <si>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</si>
  <si>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</si>
  <si>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</si>
  <si>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</si>
  <si>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</si>
  <si>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</si>
  <si>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</si>
  <si>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</si>
  <si>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</si>
  <si>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Bull.117</t>
  </si>
  <si>
    <t>B</t>
  </si>
  <si>
    <t># of data points:</t>
  </si>
  <si>
    <t>EA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</si>
  <si>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</si>
  <si>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</si>
  <si>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</si>
  <si>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</si>
  <si>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</si>
  <si>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</si>
  <si>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</si>
  <si>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</si>
  <si>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</si>
  <si>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IBVS 5960</t>
  </si>
  <si>
    <t>I</t>
  </si>
  <si>
    <t>OEJV 0160</t>
  </si>
  <si>
    <t>OEJV</t>
  </si>
  <si>
    <t>V0365 Per / GSC 2849-1548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</si>
  <si>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</si>
  <si>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</si>
  <si>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</si>
  <si>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</si>
  <si>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</si>
  <si>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</si>
  <si>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</si>
  <si>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</si>
  <si>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</si>
  <si>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</si>
  <si>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</si>
  <si>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2450831.351 </t>
  </si>
  <si>
    <t> 17.01.1998 20:25 </t>
  </si>
  <si>
    <t> 0.020 </t>
  </si>
  <si>
    <t>E </t>
  </si>
  <si>
    <t>?</t>
  </si>
  <si>
    <t> R.Diethelm </t>
  </si>
  <si>
    <t> BBS 117 </t>
  </si>
  <si>
    <t>2452213.470 </t>
  </si>
  <si>
    <t> 30.10.2001 23:16 </t>
  </si>
  <si>
    <t> 0.016 </t>
  </si>
  <si>
    <t> BBS 127 </t>
  </si>
  <si>
    <t>2455500.8995 </t>
  </si>
  <si>
    <t> 31.10.2010 09:35 </t>
  </si>
  <si>
    <t> -0.0098 </t>
  </si>
  <si>
    <t>C </t>
  </si>
  <si>
    <t>IBVS 5960 </t>
  </si>
  <si>
    <t>2455830.54986 </t>
  </si>
  <si>
    <t> 26.09.2011 01:11 </t>
  </si>
  <si>
    <t> -0.01229 </t>
  </si>
  <si>
    <t> J.Trnka </t>
  </si>
  <si>
    <t>OEJV 0160 </t>
  </si>
  <si>
    <t>2455830.55801 </t>
  </si>
  <si>
    <t> 26.09.2011 01:23 </t>
  </si>
  <si>
    <t> -0.00414 </t>
  </si>
  <si>
    <t> L.Brat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</si>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</sst>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V0365 Per - O-C Diagr.</a:t>
            </a:r>
          </a:p>
        </c:rich>
      </c:tx>
      <c:layout>
        <c:manualLayout>
          <c:xMode val="edge"/>
          <c:yMode val="edge"/>
          <c:x val="0.33057894622676298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06854902912253"/>
          <c:w val="0.7685958167167895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4022</c:v>
                </c:pt>
                <c:pt idx="2">
                  <c:v>4479</c:v>
                </c:pt>
                <c:pt idx="3">
                  <c:v>5566</c:v>
                </c:pt>
                <c:pt idx="4">
                  <c:v>5675</c:v>
                </c:pt>
                <c:pt idx="5">
                  <c:v>5675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D2-4F2C-B102-A042DB9367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3">
                    <c:v>2E-3</c:v>
                  </c:pt>
                  <c:pt idx="4">
                    <c:v>2.0000000000000001E-4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3">
                    <c:v>2E-3</c:v>
                  </c:pt>
                  <c:pt idx="4">
                    <c:v>2.0000000000000001E-4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4022</c:v>
                </c:pt>
                <c:pt idx="2">
                  <c:v>4479</c:v>
                </c:pt>
                <c:pt idx="3">
                  <c:v>5566</c:v>
                </c:pt>
                <c:pt idx="4">
                  <c:v>5675</c:v>
                </c:pt>
                <c:pt idx="5">
                  <c:v>5675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1.9563999994716141E-2</c:v>
                </c:pt>
                <c:pt idx="3">
                  <c:v>-9.8080000025220215E-3</c:v>
                </c:pt>
                <c:pt idx="4">
                  <c:v>-1.2290000006032642E-2</c:v>
                </c:pt>
                <c:pt idx="5">
                  <c:v>-4.1400000045541674E-3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D2-4F2C-B102-A042DB9367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3">
                    <c:v>2E-3</c:v>
                  </c:pt>
                  <c:pt idx="4">
                    <c:v>2.0000000000000001E-4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3">
                    <c:v>2E-3</c:v>
                  </c:pt>
                  <c:pt idx="4">
                    <c:v>2.0000000000000001E-4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4022</c:v>
                </c:pt>
                <c:pt idx="2">
                  <c:v>4479</c:v>
                </c:pt>
                <c:pt idx="3">
                  <c:v>5566</c:v>
                </c:pt>
                <c:pt idx="4">
                  <c:v>5675</c:v>
                </c:pt>
                <c:pt idx="5">
                  <c:v>5675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">
                  <c:v>1.6097999992780387E-2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D2-4F2C-B102-A042DB9367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3">
                    <c:v>2E-3</c:v>
                  </c:pt>
                  <c:pt idx="4">
                    <c:v>2.0000000000000001E-4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3">
                    <c:v>2E-3</c:v>
                  </c:pt>
                  <c:pt idx="4">
                    <c:v>2.0000000000000001E-4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4022</c:v>
                </c:pt>
                <c:pt idx="2">
                  <c:v>4479</c:v>
                </c:pt>
                <c:pt idx="3">
                  <c:v>5566</c:v>
                </c:pt>
                <c:pt idx="4">
                  <c:v>5675</c:v>
                </c:pt>
                <c:pt idx="5">
                  <c:v>5675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D2-4F2C-B102-A042DB9367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3">
                    <c:v>2E-3</c:v>
                  </c:pt>
                  <c:pt idx="4">
                    <c:v>2.0000000000000001E-4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3">
                    <c:v>2E-3</c:v>
                  </c:pt>
                  <c:pt idx="4">
                    <c:v>2.0000000000000001E-4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4022</c:v>
                </c:pt>
                <c:pt idx="2">
                  <c:v>4479</c:v>
                </c:pt>
                <c:pt idx="3">
                  <c:v>5566</c:v>
                </c:pt>
                <c:pt idx="4">
                  <c:v>5675</c:v>
                </c:pt>
                <c:pt idx="5">
                  <c:v>5675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D2-4F2C-B102-A042DB9367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3">
                    <c:v>2E-3</c:v>
                  </c:pt>
                  <c:pt idx="4">
                    <c:v>2.0000000000000001E-4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3">
                    <c:v>2E-3</c:v>
                  </c:pt>
                  <c:pt idx="4">
                    <c:v>2.0000000000000001E-4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4022</c:v>
                </c:pt>
                <c:pt idx="2">
                  <c:v>4479</c:v>
                </c:pt>
                <c:pt idx="3">
                  <c:v>5566</c:v>
                </c:pt>
                <c:pt idx="4">
                  <c:v>5675</c:v>
                </c:pt>
                <c:pt idx="5">
                  <c:v>5675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D2-4F2C-B102-A042DB9367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3">
                    <c:v>2E-3</c:v>
                  </c:pt>
                  <c:pt idx="4">
                    <c:v>2.0000000000000001E-4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3">
                    <c:v>2E-3</c:v>
                  </c:pt>
                  <c:pt idx="4">
                    <c:v>2.0000000000000001E-4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4022</c:v>
                </c:pt>
                <c:pt idx="2">
                  <c:v>4479</c:v>
                </c:pt>
                <c:pt idx="3">
                  <c:v>5566</c:v>
                </c:pt>
                <c:pt idx="4">
                  <c:v>5675</c:v>
                </c:pt>
                <c:pt idx="5">
                  <c:v>5675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D2-4F2C-B102-A042DB9367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4022</c:v>
                </c:pt>
                <c:pt idx="2">
                  <c:v>4479</c:v>
                </c:pt>
                <c:pt idx="3">
                  <c:v>5566</c:v>
                </c:pt>
                <c:pt idx="4">
                  <c:v>5675</c:v>
                </c:pt>
                <c:pt idx="5">
                  <c:v>5675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9.6116916896496402E-2</c:v>
                </c:pt>
                <c:pt idx="1">
                  <c:v>2.1560207965798231E-2</c:v>
                </c:pt>
                <c:pt idx="2">
                  <c:v>1.3088697279242015E-2</c:v>
                </c:pt>
                <c:pt idx="3">
                  <c:v>-7.0612635879058888E-3</c:v>
                </c:pt>
                <c:pt idx="4">
                  <c:v>-9.0818208413733503E-3</c:v>
                </c:pt>
                <c:pt idx="5">
                  <c:v>-9.0818208413733503E-3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D2-4F2C-B102-A042DB936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206608"/>
        <c:axId val="1"/>
      </c:scatterChart>
      <c:valAx>
        <c:axId val="928206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206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8183987332162"/>
          <c:y val="0.86024975138977189"/>
          <c:w val="0.76446367757749289"/>
          <c:h val="0.121118338468561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0</xdr:row>
      <xdr:rowOff>9525</xdr:rowOff>
    </xdr:from>
    <xdr:to>
      <xdr:col>17</xdr:col>
      <xdr:colOff>495299</xdr:colOff>
      <xdr:row>18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5242E99-F0BE-E953-94EA-7C97B2021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46</v>
      </c>
    </row>
    <row r="2" spans="1:7" s="18" customFormat="1" ht="12.95" customHeight="1">
      <c r="A2" s="18" t="s">
        <v>24</v>
      </c>
      <c r="B2" s="19" t="s">
        <v>32</v>
      </c>
    </row>
    <row r="3" spans="1:7" s="18" customFormat="1" ht="12.95" customHeight="1"/>
    <row r="4" spans="1:7" s="18" customFormat="1" ht="12.95" customHeight="1">
      <c r="A4" s="20" t="s">
        <v>0</v>
      </c>
      <c r="C4" s="21">
        <v>38667.444000000003</v>
      </c>
      <c r="D4" s="22">
        <v>3.0243380000000002</v>
      </c>
    </row>
    <row r="5" spans="1:7" s="18" customFormat="1" ht="12.95" customHeight="1"/>
    <row r="6" spans="1:7" s="18" customFormat="1" ht="12.95" customHeight="1">
      <c r="A6" s="20" t="s">
        <v>1</v>
      </c>
    </row>
    <row r="7" spans="1:7" s="18" customFormat="1" ht="12.95" customHeight="1">
      <c r="A7" s="18" t="s">
        <v>2</v>
      </c>
      <c r="C7" s="18">
        <f>+C4</f>
        <v>38667.444000000003</v>
      </c>
    </row>
    <row r="8" spans="1:7" s="18" customFormat="1" ht="12.95" customHeight="1">
      <c r="A8" s="18" t="s">
        <v>3</v>
      </c>
      <c r="C8" s="18">
        <f>+D4</f>
        <v>3.0243380000000002</v>
      </c>
    </row>
    <row r="9" spans="1:7" s="18" customFormat="1" ht="12.95" customHeight="1">
      <c r="A9" s="23" t="s">
        <v>33</v>
      </c>
      <c r="C9" s="24">
        <v>-9.5</v>
      </c>
      <c r="D9" s="18" t="s">
        <v>34</v>
      </c>
    </row>
    <row r="10" spans="1:7" s="18" customFormat="1" ht="12.95" customHeight="1" thickBot="1">
      <c r="C10" s="25" t="s">
        <v>20</v>
      </c>
      <c r="D10" s="25" t="s">
        <v>21</v>
      </c>
    </row>
    <row r="11" spans="1:7" s="18" customFormat="1" ht="12.95" customHeight="1">
      <c r="A11" s="18" t="s">
        <v>16</v>
      </c>
      <c r="C11" s="26">
        <f ca="1">INTERCEPT(INDIRECT($G$11):G992,INDIRECT($F$11):F992)</f>
        <v>9.6116916896496402E-2</v>
      </c>
      <c r="D11" s="27"/>
      <c r="F11" s="28" t="str">
        <f>"F"&amp;E19</f>
        <v>F22</v>
      </c>
      <c r="G11" s="26" t="str">
        <f>"G"&amp;E19</f>
        <v>G22</v>
      </c>
    </row>
    <row r="12" spans="1:7" s="18" customFormat="1" ht="12.95" customHeight="1">
      <c r="A12" s="18" t="s">
        <v>17</v>
      </c>
      <c r="C12" s="26">
        <f ca="1">SLOPE(INDIRECT($G$11):G992,INDIRECT($F$11):F992)</f>
        <v>-1.8537222508875727E-5</v>
      </c>
      <c r="D12" s="27"/>
    </row>
    <row r="13" spans="1:7" s="18" customFormat="1" ht="12.95" customHeight="1">
      <c r="A13" s="18" t="s">
        <v>19</v>
      </c>
      <c r="C13" s="27" t="s">
        <v>14</v>
      </c>
      <c r="D13" s="29" t="s">
        <v>35</v>
      </c>
      <c r="E13" s="24">
        <v>1</v>
      </c>
    </row>
    <row r="14" spans="1:7" s="18" customFormat="1" ht="12.95" customHeight="1">
      <c r="D14" s="29" t="s">
        <v>36</v>
      </c>
      <c r="E14" s="30">
        <f ca="1">NOW()+15018.5+$C$9/24</f>
        <v>60372.791689930556</v>
      </c>
    </row>
    <row r="15" spans="1:7" s="18" customFormat="1" ht="12.95" customHeight="1">
      <c r="A15" s="31" t="s">
        <v>18</v>
      </c>
      <c r="C15" s="32">
        <f ca="1">(C7+C11)+(C8+C12)*INT(MAX(F21:F3533))</f>
        <v>55830.553068179157</v>
      </c>
      <c r="D15" s="29" t="s">
        <v>37</v>
      </c>
      <c r="E15" s="30">
        <f ca="1">ROUND(2*(E14-$C$7)/$C$8,0)/2+E13</f>
        <v>7178</v>
      </c>
    </row>
    <row r="16" spans="1:7" s="18" customFormat="1" ht="12.95" customHeight="1">
      <c r="A16" s="20" t="s">
        <v>4</v>
      </c>
      <c r="C16" s="33">
        <f ca="1">+C8+C12</f>
        <v>3.0243194627774912</v>
      </c>
      <c r="D16" s="29" t="s">
        <v>38</v>
      </c>
      <c r="E16" s="26">
        <f ca="1">ROUND(2*(E14-$C$15)/$C$16,0)/2+E13</f>
        <v>1503</v>
      </c>
    </row>
    <row r="17" spans="1:31" s="18" customFormat="1" ht="12.95" customHeight="1" thickBot="1">
      <c r="A17" s="29" t="s">
        <v>31</v>
      </c>
      <c r="C17" s="18">
        <f>COUNT(C21:C2191)</f>
        <v>6</v>
      </c>
      <c r="D17" s="29" t="s">
        <v>39</v>
      </c>
      <c r="E17" s="34">
        <f ca="1">+$C$15+$C$16*E16-15018.5-$C$9/24</f>
        <v>45358.001054067063</v>
      </c>
    </row>
    <row r="18" spans="1:31" s="18" customFormat="1" ht="12.95" customHeight="1" thickTop="1" thickBot="1">
      <c r="A18" s="20" t="s">
        <v>5</v>
      </c>
      <c r="C18" s="21">
        <f ca="1">+C15</f>
        <v>55830.553068179157</v>
      </c>
      <c r="D18" s="22">
        <f ca="1">+C16</f>
        <v>3.0243194627774912</v>
      </c>
      <c r="E18" s="35" t="s">
        <v>40</v>
      </c>
    </row>
    <row r="19" spans="1:31" s="18" customFormat="1" ht="12.95" customHeight="1" thickTop="1">
      <c r="A19" s="36" t="s">
        <v>41</v>
      </c>
      <c r="E19" s="37">
        <v>22</v>
      </c>
    </row>
    <row r="20" spans="1:31" s="18" customFormat="1" ht="12.95" customHeight="1" thickBot="1">
      <c r="A20" s="25" t="s">
        <v>6</v>
      </c>
      <c r="B20" s="25" t="s">
        <v>7</v>
      </c>
      <c r="C20" s="25" t="s">
        <v>8</v>
      </c>
      <c r="D20" s="25" t="s">
        <v>13</v>
      </c>
      <c r="E20" s="25" t="s">
        <v>9</v>
      </c>
      <c r="F20" s="25" t="s">
        <v>10</v>
      </c>
      <c r="G20" s="25" t="s">
        <v>11</v>
      </c>
      <c r="H20" s="38" t="s">
        <v>12</v>
      </c>
      <c r="I20" s="38" t="s">
        <v>49</v>
      </c>
      <c r="J20" s="38" t="s">
        <v>83</v>
      </c>
      <c r="K20" s="38" t="s">
        <v>45</v>
      </c>
      <c r="L20" s="38" t="s">
        <v>25</v>
      </c>
      <c r="M20" s="38" t="s">
        <v>26</v>
      </c>
      <c r="N20" s="38" t="s">
        <v>27</v>
      </c>
      <c r="O20" s="38" t="s">
        <v>23</v>
      </c>
      <c r="P20" s="39" t="s">
        <v>22</v>
      </c>
      <c r="Q20" s="25" t="s">
        <v>15</v>
      </c>
    </row>
    <row r="21" spans="1:31" s="18" customFormat="1" ht="12.95" customHeight="1">
      <c r="A21" s="18" t="s">
        <v>12</v>
      </c>
      <c r="C21" s="40">
        <v>38667.444000000003</v>
      </c>
      <c r="D21" s="40" t="s">
        <v>14</v>
      </c>
      <c r="E21" s="18">
        <f t="shared" ref="E21:E26" si="0">+(C21-C$7)/C$8</f>
        <v>0</v>
      </c>
      <c r="F21" s="18">
        <f t="shared" ref="F21:F26" si="1">ROUND(2*E21,0)/2</f>
        <v>0</v>
      </c>
      <c r="G21" s="18">
        <f t="shared" ref="G21:G26" si="2">+C21-(C$7+F21*C$8)</f>
        <v>0</v>
      </c>
      <c r="H21" s="18">
        <f>+G21</f>
        <v>0</v>
      </c>
      <c r="O21" s="18">
        <f t="shared" ref="O21:O26" ca="1" si="3">+C$11+C$12*$F21</f>
        <v>9.6116916896496402E-2</v>
      </c>
      <c r="Q21" s="41">
        <f t="shared" ref="Q21:Q26" si="4">+C21-15018.5</f>
        <v>23648.944000000003</v>
      </c>
    </row>
    <row r="22" spans="1:31" s="18" customFormat="1" ht="12.95" customHeight="1">
      <c r="A22" s="18" t="s">
        <v>29</v>
      </c>
      <c r="C22" s="42">
        <v>50831.351000000002</v>
      </c>
      <c r="D22" s="40">
        <v>2E-3</v>
      </c>
      <c r="E22" s="18">
        <f t="shared" si="0"/>
        <v>4022.0064688536791</v>
      </c>
      <c r="F22" s="18">
        <f t="shared" si="1"/>
        <v>4022</v>
      </c>
      <c r="G22" s="18">
        <f t="shared" si="2"/>
        <v>1.9563999994716141E-2</v>
      </c>
      <c r="I22" s="18">
        <f>+G22</f>
        <v>1.9563999994716141E-2</v>
      </c>
      <c r="O22" s="18">
        <f t="shared" ca="1" si="3"/>
        <v>2.1560207965798231E-2</v>
      </c>
      <c r="Q22" s="41">
        <f t="shared" si="4"/>
        <v>35812.851000000002</v>
      </c>
      <c r="AA22" s="18">
        <v>8</v>
      </c>
      <c r="AC22" s="18" t="s">
        <v>28</v>
      </c>
      <c r="AE22" s="18" t="s">
        <v>30</v>
      </c>
    </row>
    <row r="23" spans="1:31" s="18" customFormat="1" ht="12.95" customHeight="1">
      <c r="A23" s="43" t="s">
        <v>68</v>
      </c>
      <c r="B23" s="44" t="s">
        <v>43</v>
      </c>
      <c r="C23" s="45">
        <v>52213.47</v>
      </c>
      <c r="D23" s="40"/>
      <c r="E23" s="18">
        <f t="shared" si="0"/>
        <v>4479.005322817753</v>
      </c>
      <c r="F23" s="18">
        <f t="shared" si="1"/>
        <v>4479</v>
      </c>
      <c r="G23" s="18">
        <f t="shared" si="2"/>
        <v>1.6097999992780387E-2</v>
      </c>
      <c r="J23" s="18">
        <f>+G23</f>
        <v>1.6097999992780387E-2</v>
      </c>
      <c r="O23" s="18">
        <f t="shared" ca="1" si="3"/>
        <v>1.3088697279242015E-2</v>
      </c>
      <c r="Q23" s="41">
        <f t="shared" si="4"/>
        <v>37194.97</v>
      </c>
    </row>
    <row r="24" spans="1:31" s="18" customFormat="1" ht="12.95" customHeight="1">
      <c r="A24" s="46" t="s">
        <v>42</v>
      </c>
      <c r="B24" s="47" t="s">
        <v>43</v>
      </c>
      <c r="C24" s="48">
        <v>55500.8995</v>
      </c>
      <c r="D24" s="48">
        <v>2E-3</v>
      </c>
      <c r="E24" s="18">
        <f t="shared" si="0"/>
        <v>5565.9967569762357</v>
      </c>
      <c r="F24" s="18">
        <f t="shared" si="1"/>
        <v>5566</v>
      </c>
      <c r="G24" s="18">
        <f t="shared" si="2"/>
        <v>-9.8080000025220215E-3</v>
      </c>
      <c r="I24" s="18">
        <f>+G24</f>
        <v>-9.8080000025220215E-3</v>
      </c>
      <c r="O24" s="18">
        <f t="shared" ca="1" si="3"/>
        <v>-7.0612635879058888E-3</v>
      </c>
      <c r="Q24" s="41">
        <f t="shared" si="4"/>
        <v>40482.3995</v>
      </c>
    </row>
    <row r="25" spans="1:31" s="18" customFormat="1" ht="12.95" customHeight="1">
      <c r="A25" s="49" t="s">
        <v>44</v>
      </c>
      <c r="B25" s="50" t="s">
        <v>43</v>
      </c>
      <c r="C25" s="51">
        <v>55830.549859999999</v>
      </c>
      <c r="D25" s="51">
        <v>2.0000000000000001E-4</v>
      </c>
      <c r="E25" s="18">
        <f t="shared" si="0"/>
        <v>5674.9959363007692</v>
      </c>
      <c r="F25" s="18">
        <f t="shared" si="1"/>
        <v>5675</v>
      </c>
      <c r="G25" s="18">
        <f t="shared" si="2"/>
        <v>-1.2290000006032642E-2</v>
      </c>
      <c r="I25" s="18">
        <f>+G25</f>
        <v>-1.2290000006032642E-2</v>
      </c>
      <c r="O25" s="18">
        <f t="shared" ca="1" si="3"/>
        <v>-9.0818208413733503E-3</v>
      </c>
      <c r="Q25" s="41">
        <f t="shared" si="4"/>
        <v>40812.049859999999</v>
      </c>
    </row>
    <row r="26" spans="1:31" s="18" customFormat="1" ht="12.95" customHeight="1">
      <c r="A26" s="49" t="s">
        <v>44</v>
      </c>
      <c r="B26" s="50" t="s">
        <v>43</v>
      </c>
      <c r="C26" s="51">
        <v>55830.558010000001</v>
      </c>
      <c r="D26" s="51">
        <v>5.0000000000000001E-4</v>
      </c>
      <c r="E26" s="18">
        <f t="shared" si="0"/>
        <v>5674.9986311053844</v>
      </c>
      <c r="F26" s="18">
        <f t="shared" si="1"/>
        <v>5675</v>
      </c>
      <c r="G26" s="18">
        <f t="shared" si="2"/>
        <v>-4.1400000045541674E-3</v>
      </c>
      <c r="I26" s="18">
        <f>+G26</f>
        <v>-4.1400000045541674E-3</v>
      </c>
      <c r="O26" s="18">
        <f t="shared" ca="1" si="3"/>
        <v>-9.0818208413733503E-3</v>
      </c>
      <c r="Q26" s="41">
        <f t="shared" si="4"/>
        <v>40812.058010000001</v>
      </c>
    </row>
    <row r="27" spans="1:31" s="18" customFormat="1" ht="12.95" customHeight="1">
      <c r="C27" s="40"/>
      <c r="D27" s="40"/>
      <c r="Q27" s="41"/>
    </row>
    <row r="28" spans="1:31" s="18" customFormat="1" ht="12.95" customHeight="1">
      <c r="C28" s="40"/>
      <c r="D28" s="40"/>
    </row>
    <row r="29" spans="1:31" s="18" customFormat="1" ht="12.95" customHeight="1">
      <c r="C29" s="40"/>
      <c r="D29" s="40"/>
    </row>
    <row r="30" spans="1:31" s="18" customFormat="1" ht="12.95" customHeight="1">
      <c r="C30" s="40"/>
      <c r="D30" s="40"/>
    </row>
    <row r="31" spans="1:31" s="18" customFormat="1" ht="12.95" customHeight="1">
      <c r="C31" s="40"/>
      <c r="D31" s="40"/>
    </row>
    <row r="32" spans="1:31" s="18" customFormat="1" ht="12.95" customHeight="1">
      <c r="C32" s="40"/>
      <c r="D32" s="40"/>
    </row>
    <row r="33" spans="3:4" s="18" customFormat="1" ht="12.95" customHeight="1">
      <c r="C33" s="40"/>
      <c r="D33" s="40"/>
    </row>
    <row r="34" spans="3:4" s="18" customFormat="1" ht="12.95" customHeight="1">
      <c r="C34" s="40"/>
      <c r="D34" s="40"/>
    </row>
    <row r="35" spans="3:4" s="18" customFormat="1" ht="12.95" customHeight="1">
      <c r="C35" s="40"/>
      <c r="D35" s="40"/>
    </row>
    <row r="36" spans="3:4" s="18" customFormat="1" ht="12.95" customHeight="1">
      <c r="C36" s="40"/>
      <c r="D36" s="40"/>
    </row>
    <row r="37" spans="3:4">
      <c r="C37" s="2"/>
      <c r="D37" s="2"/>
    </row>
    <row r="38" spans="3:4">
      <c r="C38" s="2"/>
      <c r="D38" s="2"/>
    </row>
    <row r="39" spans="3:4">
      <c r="C39" s="2"/>
      <c r="D39" s="2"/>
    </row>
    <row r="40" spans="3:4">
      <c r="C40" s="2"/>
      <c r="D40" s="2"/>
    </row>
    <row r="41" spans="3:4">
      <c r="C41" s="2"/>
      <c r="D41" s="2"/>
    </row>
    <row r="42" spans="3:4">
      <c r="C42" s="2"/>
      <c r="D42" s="2"/>
    </row>
    <row r="43" spans="3:4">
      <c r="C43" s="2"/>
      <c r="D43" s="2"/>
    </row>
    <row r="44" spans="3:4">
      <c r="C44" s="2"/>
      <c r="D44" s="2"/>
    </row>
    <row r="45" spans="3:4">
      <c r="C45" s="2"/>
      <c r="D45" s="2"/>
    </row>
    <row r="46" spans="3:4">
      <c r="C46" s="2"/>
      <c r="D46" s="2"/>
    </row>
    <row r="47" spans="3:4">
      <c r="C47" s="2"/>
      <c r="D47" s="2"/>
    </row>
    <row r="48" spans="3:4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2"/>
  <sheetViews>
    <sheetView workbookViewId="0">
      <selection activeCell="A15" sqref="A15:C15"/>
    </sheetView>
  </sheetViews>
  <sheetFormatPr defaultRowHeight="12.75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>
      <c r="A1" s="5" t="s">
        <v>47</v>
      </c>
      <c r="I1" s="6" t="s">
        <v>48</v>
      </c>
      <c r="J1" s="7" t="s">
        <v>49</v>
      </c>
    </row>
    <row r="2" spans="1:16">
      <c r="I2" s="8" t="s">
        <v>50</v>
      </c>
      <c r="J2" s="9" t="s">
        <v>51</v>
      </c>
    </row>
    <row r="3" spans="1:16">
      <c r="A3" s="10" t="s">
        <v>52</v>
      </c>
      <c r="I3" s="8" t="s">
        <v>53</v>
      </c>
      <c r="J3" s="9" t="s">
        <v>54</v>
      </c>
    </row>
    <row r="4" spans="1:16">
      <c r="I4" s="8" t="s">
        <v>55</v>
      </c>
      <c r="J4" s="9" t="s">
        <v>54</v>
      </c>
    </row>
    <row r="5" spans="1:16" ht="13.5" thickBot="1">
      <c r="I5" s="11" t="s">
        <v>56</v>
      </c>
      <c r="J5" s="12" t="s">
        <v>57</v>
      </c>
    </row>
    <row r="10" spans="1:16" ht="13.5" thickBot="1"/>
    <row r="11" spans="1:16" ht="12.75" customHeight="1" thickBot="1">
      <c r="A11" s="2" t="str">
        <f>P11</f>
        <v> BBS 117 </v>
      </c>
      <c r="B11" s="4" t="str">
        <f>IF(H11=INT(H11),"I","II")</f>
        <v>I</v>
      </c>
      <c r="C11" s="2">
        <f>1*G11</f>
        <v>50831.351000000002</v>
      </c>
      <c r="D11" s="3" t="str">
        <f>VLOOKUP(F11,I$1:J$5,2,FALSE)</f>
        <v>vis</v>
      </c>
      <c r="E11" s="13">
        <f>VLOOKUP(C11,Active!C$21:E$973,3,FALSE)</f>
        <v>4022.0064688536791</v>
      </c>
      <c r="F11" s="4" t="s">
        <v>56</v>
      </c>
      <c r="G11" s="3" t="str">
        <f>MID(I11,3,LEN(I11)-3)</f>
        <v>50831.351</v>
      </c>
      <c r="H11" s="2">
        <f>1*K11</f>
        <v>4022</v>
      </c>
      <c r="I11" s="14" t="s">
        <v>58</v>
      </c>
      <c r="J11" s="15" t="s">
        <v>59</v>
      </c>
      <c r="K11" s="14">
        <v>4022</v>
      </c>
      <c r="L11" s="14" t="s">
        <v>60</v>
      </c>
      <c r="M11" s="15" t="s">
        <v>61</v>
      </c>
      <c r="N11" s="15" t="s">
        <v>62</v>
      </c>
      <c r="O11" s="16" t="s">
        <v>63</v>
      </c>
      <c r="P11" s="16" t="s">
        <v>64</v>
      </c>
    </row>
    <row r="12" spans="1:16" ht="12.75" customHeight="1" thickBot="1">
      <c r="A12" s="2" t="str">
        <f>P12</f>
        <v>IBVS 5960 </v>
      </c>
      <c r="B12" s="4" t="str">
        <f>IF(H12=INT(H12),"I","II")</f>
        <v>I</v>
      </c>
      <c r="C12" s="2">
        <f>1*G12</f>
        <v>55500.8995</v>
      </c>
      <c r="D12" s="3" t="str">
        <f>VLOOKUP(F12,I$1:J$5,2,FALSE)</f>
        <v>vis</v>
      </c>
      <c r="E12" s="13">
        <f>VLOOKUP(C12,Active!C$21:E$973,3,FALSE)</f>
        <v>5565.9967569762357</v>
      </c>
      <c r="F12" s="4" t="s">
        <v>56</v>
      </c>
      <c r="G12" s="3" t="str">
        <f>MID(I12,3,LEN(I12)-3)</f>
        <v>55500.8995</v>
      </c>
      <c r="H12" s="2">
        <f>1*K12</f>
        <v>5566</v>
      </c>
      <c r="I12" s="14" t="s">
        <v>69</v>
      </c>
      <c r="J12" s="15" t="s">
        <v>70</v>
      </c>
      <c r="K12" s="14">
        <v>5566</v>
      </c>
      <c r="L12" s="14" t="s">
        <v>71</v>
      </c>
      <c r="M12" s="15" t="s">
        <v>72</v>
      </c>
      <c r="N12" s="15" t="s">
        <v>56</v>
      </c>
      <c r="O12" s="16" t="s">
        <v>63</v>
      </c>
      <c r="P12" s="17" t="s">
        <v>73</v>
      </c>
    </row>
    <row r="13" spans="1:16" ht="12.75" customHeight="1" thickBot="1">
      <c r="A13" s="2" t="str">
        <f>P13</f>
        <v>OEJV 0160 </v>
      </c>
      <c r="B13" s="4" t="str">
        <f>IF(H13=INT(H13),"I","II")</f>
        <v>I</v>
      </c>
      <c r="C13" s="2">
        <f>1*G13</f>
        <v>55830.549859999999</v>
      </c>
      <c r="D13" s="3" t="str">
        <f>VLOOKUP(F13,I$1:J$5,2,FALSE)</f>
        <v>vis</v>
      </c>
      <c r="E13" s="13">
        <f>VLOOKUP(C13,Active!C$21:E$973,3,FALSE)</f>
        <v>5674.9959363007692</v>
      </c>
      <c r="F13" s="4" t="s">
        <v>56</v>
      </c>
      <c r="G13" s="3" t="str">
        <f>MID(I13,3,LEN(I13)-3)</f>
        <v>55830.54986</v>
      </c>
      <c r="H13" s="2">
        <f>1*K13</f>
        <v>5675</v>
      </c>
      <c r="I13" s="14" t="s">
        <v>74</v>
      </c>
      <c r="J13" s="15" t="s">
        <v>75</v>
      </c>
      <c r="K13" s="14">
        <v>5675</v>
      </c>
      <c r="L13" s="14" t="s">
        <v>76</v>
      </c>
      <c r="M13" s="15" t="s">
        <v>72</v>
      </c>
      <c r="N13" s="15" t="s">
        <v>48</v>
      </c>
      <c r="O13" s="16" t="s">
        <v>77</v>
      </c>
      <c r="P13" s="17" t="s">
        <v>78</v>
      </c>
    </row>
    <row r="14" spans="1:16" ht="12.75" customHeight="1" thickBot="1">
      <c r="A14" s="2" t="str">
        <f>P14</f>
        <v>OEJV 0160 </v>
      </c>
      <c r="B14" s="4" t="str">
        <f>IF(H14=INT(H14),"I","II")</f>
        <v>I</v>
      </c>
      <c r="C14" s="2">
        <f>1*G14</f>
        <v>55830.558010000001</v>
      </c>
      <c r="D14" s="3" t="str">
        <f>VLOOKUP(F14,I$1:J$5,2,FALSE)</f>
        <v>vis</v>
      </c>
      <c r="E14" s="13">
        <f>VLOOKUP(C14,Active!C$21:E$973,3,FALSE)</f>
        <v>5674.9986311053844</v>
      </c>
      <c r="F14" s="4" t="s">
        <v>56</v>
      </c>
      <c r="G14" s="3" t="str">
        <f>MID(I14,3,LEN(I14)-3)</f>
        <v>55830.55801</v>
      </c>
      <c r="H14" s="2">
        <f>1*K14</f>
        <v>5675</v>
      </c>
      <c r="I14" s="14" t="s">
        <v>79</v>
      </c>
      <c r="J14" s="15" t="s">
        <v>80</v>
      </c>
      <c r="K14" s="14">
        <v>5675</v>
      </c>
      <c r="L14" s="14" t="s">
        <v>81</v>
      </c>
      <c r="M14" s="15" t="s">
        <v>72</v>
      </c>
      <c r="N14" s="15" t="s">
        <v>48</v>
      </c>
      <c r="O14" s="16" t="s">
        <v>82</v>
      </c>
      <c r="P14" s="17" t="s">
        <v>78</v>
      </c>
    </row>
    <row r="15" spans="1:16" ht="12.75" customHeight="1" thickBot="1">
      <c r="A15" s="2" t="str">
        <f>P15</f>
        <v> BBS 127 </v>
      </c>
      <c r="B15" s="4" t="str">
        <f>IF(H15=INT(H15),"I","II")</f>
        <v>I</v>
      </c>
      <c r="C15" s="2">
        <f>1*G15</f>
        <v>52213.47</v>
      </c>
      <c r="D15" s="3" t="str">
        <f>VLOOKUP(F15,I$1:J$5,2,FALSE)</f>
        <v>vis</v>
      </c>
      <c r="E15" s="13">
        <f>VLOOKUP(C15,Active!C$21:E$973,3,FALSE)</f>
        <v>4479.005322817753</v>
      </c>
      <c r="F15" s="4" t="s">
        <v>56</v>
      </c>
      <c r="G15" s="3" t="str">
        <f>MID(I15,3,LEN(I15)-3)</f>
        <v>52213.470</v>
      </c>
      <c r="H15" s="2">
        <f>1*K15</f>
        <v>4479</v>
      </c>
      <c r="I15" s="14" t="s">
        <v>65</v>
      </c>
      <c r="J15" s="15" t="s">
        <v>66</v>
      </c>
      <c r="K15" s="14">
        <v>4479</v>
      </c>
      <c r="L15" s="14" t="s">
        <v>67</v>
      </c>
      <c r="M15" s="15" t="s">
        <v>61</v>
      </c>
      <c r="N15" s="15" t="s">
        <v>62</v>
      </c>
      <c r="O15" s="16" t="s">
        <v>63</v>
      </c>
      <c r="P15" s="16" t="s">
        <v>68</v>
      </c>
    </row>
    <row r="16" spans="1:16">
      <c r="B16" s="4"/>
      <c r="F16" s="4"/>
    </row>
    <row r="17" spans="2:6">
      <c r="B17" s="4"/>
      <c r="F17" s="4"/>
    </row>
    <row r="18" spans="2:6">
      <c r="B18" s="4"/>
      <c r="F18" s="4"/>
    </row>
    <row r="19" spans="2:6">
      <c r="B19" s="4"/>
      <c r="F19" s="4"/>
    </row>
    <row r="20" spans="2:6">
      <c r="B20" s="4"/>
      <c r="F20" s="4"/>
    </row>
    <row r="21" spans="2:6">
      <c r="B21" s="4"/>
      <c r="F21" s="4"/>
    </row>
    <row r="22" spans="2:6">
      <c r="B22" s="4"/>
      <c r="F22" s="4"/>
    </row>
    <row r="23" spans="2:6">
      <c r="B23" s="4"/>
      <c r="F23" s="4"/>
    </row>
    <row r="24" spans="2:6">
      <c r="B24" s="4"/>
      <c r="F24" s="4"/>
    </row>
    <row r="25" spans="2:6">
      <c r="B25" s="4"/>
      <c r="F25" s="4"/>
    </row>
    <row r="26" spans="2:6">
      <c r="B26" s="4"/>
      <c r="F26" s="4"/>
    </row>
    <row r="27" spans="2:6">
      <c r="B27" s="4"/>
      <c r="F27" s="4"/>
    </row>
    <row r="28" spans="2:6">
      <c r="B28" s="4"/>
      <c r="F28" s="4"/>
    </row>
    <row r="29" spans="2:6">
      <c r="B29" s="4"/>
      <c r="F29" s="4"/>
    </row>
    <row r="30" spans="2:6">
      <c r="B30" s="4"/>
      <c r="F30" s="4"/>
    </row>
    <row r="31" spans="2:6">
      <c r="B31" s="4"/>
      <c r="F31" s="4"/>
    </row>
    <row r="32" spans="2:6">
      <c r="B32" s="4"/>
      <c r="F32" s="4"/>
    </row>
    <row r="33" spans="2:6">
      <c r="B33" s="4"/>
      <c r="F33" s="4"/>
    </row>
    <row r="34" spans="2:6">
      <c r="B34" s="4"/>
      <c r="F34" s="4"/>
    </row>
    <row r="35" spans="2:6">
      <c r="B35" s="4"/>
      <c r="F35" s="4"/>
    </row>
    <row r="36" spans="2:6">
      <c r="B36" s="4"/>
      <c r="F36" s="4"/>
    </row>
    <row r="37" spans="2:6">
      <c r="B37" s="4"/>
      <c r="F37" s="4"/>
    </row>
    <row r="38" spans="2:6">
      <c r="B38" s="4"/>
      <c r="F38" s="4"/>
    </row>
    <row r="39" spans="2:6">
      <c r="B39" s="4"/>
      <c r="F39" s="4"/>
    </row>
    <row r="40" spans="2:6">
      <c r="B40" s="4"/>
      <c r="F40" s="4"/>
    </row>
    <row r="41" spans="2:6">
      <c r="B41" s="4"/>
      <c r="F41" s="4"/>
    </row>
    <row r="42" spans="2:6">
      <c r="B42" s="4"/>
      <c r="F42" s="4"/>
    </row>
    <row r="43" spans="2:6">
      <c r="B43" s="4"/>
      <c r="F43" s="4"/>
    </row>
    <row r="44" spans="2:6">
      <c r="B44" s="4"/>
      <c r="F44" s="4"/>
    </row>
    <row r="45" spans="2:6">
      <c r="B45" s="4"/>
      <c r="F45" s="4"/>
    </row>
    <row r="46" spans="2:6">
      <c r="B46" s="4"/>
      <c r="F46" s="4"/>
    </row>
    <row r="47" spans="2:6">
      <c r="B47" s="4"/>
      <c r="F47" s="4"/>
    </row>
    <row r="48" spans="2:6">
      <c r="B48" s="4"/>
      <c r="F48" s="4"/>
    </row>
    <row r="49" spans="2:6">
      <c r="B49" s="4"/>
      <c r="F49" s="4"/>
    </row>
    <row r="50" spans="2:6">
      <c r="B50" s="4"/>
      <c r="F50" s="4"/>
    </row>
    <row r="51" spans="2:6">
      <c r="B51" s="4"/>
      <c r="F51" s="4"/>
    </row>
    <row r="52" spans="2:6">
      <c r="B52" s="4"/>
      <c r="F52" s="4"/>
    </row>
    <row r="53" spans="2:6">
      <c r="B53" s="4"/>
      <c r="F53" s="4"/>
    </row>
    <row r="54" spans="2:6">
      <c r="B54" s="4"/>
      <c r="F54" s="4"/>
    </row>
    <row r="55" spans="2:6">
      <c r="B55" s="4"/>
      <c r="F55" s="4"/>
    </row>
    <row r="56" spans="2:6">
      <c r="B56" s="4"/>
      <c r="F56" s="4"/>
    </row>
    <row r="57" spans="2:6">
      <c r="B57" s="4"/>
      <c r="F57" s="4"/>
    </row>
    <row r="58" spans="2:6">
      <c r="B58" s="4"/>
      <c r="F58" s="4"/>
    </row>
    <row r="59" spans="2:6">
      <c r="B59" s="4"/>
      <c r="F59" s="4"/>
    </row>
    <row r="60" spans="2:6">
      <c r="B60" s="4"/>
      <c r="F60" s="4"/>
    </row>
    <row r="61" spans="2:6">
      <c r="B61" s="4"/>
      <c r="F61" s="4"/>
    </row>
    <row r="62" spans="2:6">
      <c r="B62" s="4"/>
      <c r="F62" s="4"/>
    </row>
    <row r="63" spans="2:6">
      <c r="B63" s="4"/>
      <c r="F63" s="4"/>
    </row>
    <row r="64" spans="2:6">
      <c r="B64" s="4"/>
      <c r="F64" s="4"/>
    </row>
    <row r="65" spans="2:6">
      <c r="B65" s="4"/>
      <c r="F65" s="4"/>
    </row>
    <row r="66" spans="2:6">
      <c r="B66" s="4"/>
      <c r="F66" s="4"/>
    </row>
    <row r="67" spans="2:6">
      <c r="B67" s="4"/>
      <c r="F67" s="4"/>
    </row>
    <row r="68" spans="2:6">
      <c r="B68" s="4"/>
      <c r="F68" s="4"/>
    </row>
    <row r="69" spans="2:6">
      <c r="B69" s="4"/>
      <c r="F69" s="4"/>
    </row>
    <row r="70" spans="2:6">
      <c r="B70" s="4"/>
      <c r="F70" s="4"/>
    </row>
    <row r="71" spans="2:6">
      <c r="B71" s="4"/>
      <c r="F71" s="4"/>
    </row>
    <row r="72" spans="2:6">
      <c r="B72" s="4"/>
      <c r="F72" s="4"/>
    </row>
    <row r="73" spans="2:6">
      <c r="B73" s="4"/>
      <c r="F73" s="4"/>
    </row>
    <row r="74" spans="2:6">
      <c r="B74" s="4"/>
      <c r="F74" s="4"/>
    </row>
    <row r="75" spans="2:6">
      <c r="B75" s="4"/>
      <c r="F75" s="4"/>
    </row>
    <row r="76" spans="2:6">
      <c r="B76" s="4"/>
      <c r="F76" s="4"/>
    </row>
    <row r="77" spans="2:6">
      <c r="B77" s="4"/>
      <c r="F77" s="4"/>
    </row>
    <row r="78" spans="2:6">
      <c r="B78" s="4"/>
      <c r="F78" s="4"/>
    </row>
    <row r="79" spans="2:6">
      <c r="B79" s="4"/>
      <c r="F79" s="4"/>
    </row>
    <row r="80" spans="2:6">
      <c r="B80" s="4"/>
      <c r="F80" s="4"/>
    </row>
    <row r="81" spans="2:6">
      <c r="B81" s="4"/>
      <c r="F81" s="4"/>
    </row>
    <row r="82" spans="2:6">
      <c r="B82" s="4"/>
      <c r="F82" s="4"/>
    </row>
    <row r="83" spans="2:6">
      <c r="B83" s="4"/>
      <c r="F83" s="4"/>
    </row>
    <row r="84" spans="2:6">
      <c r="B84" s="4"/>
      <c r="F84" s="4"/>
    </row>
    <row r="85" spans="2:6">
      <c r="B85" s="4"/>
      <c r="F85" s="4"/>
    </row>
    <row r="86" spans="2:6">
      <c r="B86" s="4"/>
      <c r="F86" s="4"/>
    </row>
    <row r="87" spans="2:6">
      <c r="B87" s="4"/>
      <c r="F87" s="4"/>
    </row>
    <row r="88" spans="2:6">
      <c r="B88" s="4"/>
      <c r="F88" s="4"/>
    </row>
    <row r="89" spans="2:6">
      <c r="B89" s="4"/>
      <c r="F89" s="4"/>
    </row>
    <row r="90" spans="2:6">
      <c r="B90" s="4"/>
      <c r="F90" s="4"/>
    </row>
    <row r="91" spans="2:6">
      <c r="B91" s="4"/>
      <c r="F91" s="4"/>
    </row>
    <row r="92" spans="2:6">
      <c r="B92" s="4"/>
      <c r="F92" s="4"/>
    </row>
    <row r="93" spans="2:6">
      <c r="B93" s="4"/>
      <c r="F93" s="4"/>
    </row>
    <row r="94" spans="2:6">
      <c r="B94" s="4"/>
      <c r="F94" s="4"/>
    </row>
    <row r="95" spans="2:6">
      <c r="B95" s="4"/>
      <c r="F95" s="4"/>
    </row>
    <row r="96" spans="2:6">
      <c r="B96" s="4"/>
      <c r="F96" s="4"/>
    </row>
    <row r="97" spans="2:6">
      <c r="B97" s="4"/>
      <c r="F97" s="4"/>
    </row>
    <row r="98" spans="2:6">
      <c r="B98" s="4"/>
      <c r="F98" s="4"/>
    </row>
    <row r="99" spans="2:6">
      <c r="B99" s="4"/>
      <c r="F99" s="4"/>
    </row>
    <row r="100" spans="2:6">
      <c r="B100" s="4"/>
      <c r="F100" s="4"/>
    </row>
    <row r="101" spans="2:6">
      <c r="B101" s="4"/>
      <c r="F101" s="4"/>
    </row>
    <row r="102" spans="2:6">
      <c r="B102" s="4"/>
      <c r="F102" s="4"/>
    </row>
    <row r="103" spans="2:6">
      <c r="B103" s="4"/>
      <c r="F103" s="4"/>
    </row>
    <row r="104" spans="2:6">
      <c r="B104" s="4"/>
      <c r="F104" s="4"/>
    </row>
    <row r="105" spans="2:6">
      <c r="B105" s="4"/>
      <c r="F105" s="4"/>
    </row>
    <row r="106" spans="2:6">
      <c r="B106" s="4"/>
      <c r="F106" s="4"/>
    </row>
    <row r="107" spans="2:6">
      <c r="B107" s="4"/>
      <c r="F107" s="4"/>
    </row>
    <row r="108" spans="2:6">
      <c r="B108" s="4"/>
      <c r="F108" s="4"/>
    </row>
    <row r="109" spans="2:6">
      <c r="B109" s="4"/>
      <c r="F109" s="4"/>
    </row>
    <row r="110" spans="2:6">
      <c r="B110" s="4"/>
      <c r="F110" s="4"/>
    </row>
    <row r="111" spans="2:6">
      <c r="B111" s="4"/>
      <c r="F111" s="4"/>
    </row>
    <row r="112" spans="2:6">
      <c r="B112" s="4"/>
      <c r="F112" s="4"/>
    </row>
    <row r="113" spans="2:6">
      <c r="B113" s="4"/>
      <c r="F113" s="4"/>
    </row>
    <row r="114" spans="2:6">
      <c r="B114" s="4"/>
      <c r="F114" s="4"/>
    </row>
    <row r="115" spans="2:6">
      <c r="B115" s="4"/>
      <c r="F115" s="4"/>
    </row>
    <row r="116" spans="2:6">
      <c r="B116" s="4"/>
      <c r="F116" s="4"/>
    </row>
    <row r="117" spans="2:6">
      <c r="B117" s="4"/>
      <c r="F117" s="4"/>
    </row>
    <row r="118" spans="2:6">
      <c r="B118" s="4"/>
      <c r="F118" s="4"/>
    </row>
    <row r="119" spans="2:6">
      <c r="B119" s="4"/>
      <c r="F119" s="4"/>
    </row>
    <row r="120" spans="2:6">
      <c r="B120" s="4"/>
      <c r="F120" s="4"/>
    </row>
    <row r="121" spans="2:6">
      <c r="B121" s="4"/>
      <c r="F121" s="4"/>
    </row>
    <row r="122" spans="2:6">
      <c r="B122" s="4"/>
      <c r="F122" s="4"/>
    </row>
    <row r="123" spans="2:6">
      <c r="B123" s="4"/>
      <c r="F123" s="4"/>
    </row>
    <row r="124" spans="2:6">
      <c r="B124" s="4"/>
      <c r="F124" s="4"/>
    </row>
    <row r="125" spans="2:6">
      <c r="B125" s="4"/>
      <c r="F125" s="4"/>
    </row>
    <row r="126" spans="2:6">
      <c r="B126" s="4"/>
      <c r="F126" s="4"/>
    </row>
    <row r="127" spans="2:6">
      <c r="B127" s="4"/>
      <c r="F127" s="4"/>
    </row>
    <row r="128" spans="2:6">
      <c r="B128" s="4"/>
      <c r="F128" s="4"/>
    </row>
    <row r="129" spans="2:6">
      <c r="B129" s="4"/>
      <c r="F129" s="4"/>
    </row>
    <row r="130" spans="2:6">
      <c r="B130" s="4"/>
      <c r="F130" s="4"/>
    </row>
    <row r="131" spans="2:6">
      <c r="B131" s="4"/>
      <c r="F131" s="4"/>
    </row>
    <row r="132" spans="2:6">
      <c r="B132" s="4"/>
      <c r="F132" s="4"/>
    </row>
    <row r="133" spans="2:6">
      <c r="B133" s="4"/>
      <c r="F133" s="4"/>
    </row>
    <row r="134" spans="2:6">
      <c r="B134" s="4"/>
      <c r="F134" s="4"/>
    </row>
    <row r="135" spans="2:6">
      <c r="B135" s="4"/>
      <c r="F135" s="4"/>
    </row>
    <row r="136" spans="2:6">
      <c r="B136" s="4"/>
      <c r="F136" s="4"/>
    </row>
    <row r="137" spans="2:6">
      <c r="B137" s="4"/>
      <c r="F137" s="4"/>
    </row>
    <row r="138" spans="2:6">
      <c r="B138" s="4"/>
      <c r="F138" s="4"/>
    </row>
    <row r="139" spans="2:6">
      <c r="B139" s="4"/>
      <c r="F139" s="4"/>
    </row>
    <row r="140" spans="2:6">
      <c r="B140" s="4"/>
      <c r="F140" s="4"/>
    </row>
    <row r="141" spans="2:6">
      <c r="B141" s="4"/>
      <c r="F141" s="4"/>
    </row>
    <row r="142" spans="2:6">
      <c r="B142" s="4"/>
      <c r="F142" s="4"/>
    </row>
    <row r="143" spans="2:6">
      <c r="B143" s="4"/>
      <c r="F143" s="4"/>
    </row>
    <row r="144" spans="2:6">
      <c r="B144" s="4"/>
      <c r="F144" s="4"/>
    </row>
    <row r="145" spans="2:6">
      <c r="B145" s="4"/>
      <c r="F145" s="4"/>
    </row>
    <row r="146" spans="2:6">
      <c r="B146" s="4"/>
      <c r="F146" s="4"/>
    </row>
    <row r="147" spans="2:6">
      <c r="B147" s="4"/>
      <c r="F147" s="4"/>
    </row>
    <row r="148" spans="2:6">
      <c r="B148" s="4"/>
      <c r="F148" s="4"/>
    </row>
    <row r="149" spans="2:6">
      <c r="B149" s="4"/>
      <c r="F149" s="4"/>
    </row>
    <row r="150" spans="2:6">
      <c r="B150" s="4"/>
      <c r="F150" s="4"/>
    </row>
    <row r="151" spans="2:6">
      <c r="B151" s="4"/>
      <c r="F151" s="4"/>
    </row>
    <row r="152" spans="2:6">
      <c r="B152" s="4"/>
      <c r="F152" s="4"/>
    </row>
    <row r="153" spans="2:6">
      <c r="B153" s="4"/>
      <c r="F153" s="4"/>
    </row>
    <row r="154" spans="2:6">
      <c r="B154" s="4"/>
      <c r="F154" s="4"/>
    </row>
    <row r="155" spans="2:6">
      <c r="B155" s="4"/>
      <c r="F155" s="4"/>
    </row>
    <row r="156" spans="2:6">
      <c r="B156" s="4"/>
      <c r="F156" s="4"/>
    </row>
    <row r="157" spans="2:6">
      <c r="B157" s="4"/>
      <c r="F157" s="4"/>
    </row>
    <row r="158" spans="2:6">
      <c r="B158" s="4"/>
      <c r="F158" s="4"/>
    </row>
    <row r="159" spans="2:6">
      <c r="B159" s="4"/>
      <c r="F159" s="4"/>
    </row>
    <row r="160" spans="2:6">
      <c r="B160" s="4"/>
      <c r="F160" s="4"/>
    </row>
    <row r="161" spans="2:6">
      <c r="B161" s="4"/>
      <c r="F161" s="4"/>
    </row>
    <row r="162" spans="2:6">
      <c r="B162" s="4"/>
      <c r="F162" s="4"/>
    </row>
    <row r="163" spans="2:6">
      <c r="B163" s="4"/>
      <c r="F163" s="4"/>
    </row>
    <row r="164" spans="2:6">
      <c r="B164" s="4"/>
      <c r="F164" s="4"/>
    </row>
    <row r="165" spans="2:6">
      <c r="B165" s="4"/>
      <c r="F165" s="4"/>
    </row>
    <row r="166" spans="2:6">
      <c r="B166" s="4"/>
      <c r="F166" s="4"/>
    </row>
    <row r="167" spans="2:6">
      <c r="B167" s="4"/>
      <c r="F167" s="4"/>
    </row>
    <row r="168" spans="2:6">
      <c r="B168" s="4"/>
      <c r="F168" s="4"/>
    </row>
    <row r="169" spans="2:6">
      <c r="B169" s="4"/>
      <c r="F169" s="4"/>
    </row>
    <row r="170" spans="2:6">
      <c r="B170" s="4"/>
      <c r="F170" s="4"/>
    </row>
    <row r="171" spans="2:6">
      <c r="B171" s="4"/>
      <c r="F171" s="4"/>
    </row>
    <row r="172" spans="2:6">
      <c r="B172" s="4"/>
      <c r="F172" s="4"/>
    </row>
    <row r="173" spans="2:6">
      <c r="B173" s="4"/>
      <c r="F173" s="4"/>
    </row>
    <row r="174" spans="2:6">
      <c r="B174" s="4"/>
      <c r="F174" s="4"/>
    </row>
    <row r="175" spans="2:6">
      <c r="B175" s="4"/>
      <c r="F175" s="4"/>
    </row>
    <row r="176" spans="2: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</sheetData>
  <phoneticPr fontId="7" type="noConversion"/>
  <hyperlinks>
    <hyperlink ref="P12" r:id="rId1" display="http://www.konkoly.hu/cgi-bin/IBVS?5960"/>
    <hyperlink ref="P13" r:id="rId2" display="http://var.astro.cz/oejv/issues/oejv0160.pdf"/>
    <hyperlink ref="P14" r:id="rId3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2024-03-03T06:00:02Z</dcterms:modified>
</cp:coreProperties>
</file>