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8C7C217-49D4-4C5C-9995-A29DEE46B9E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Q25" i="1"/>
  <c r="G15" i="2"/>
  <c r="C15" i="2"/>
  <c r="C7" i="1"/>
  <c r="E22" i="1"/>
  <c r="C8" i="1"/>
  <c r="G14" i="2"/>
  <c r="C14" i="2"/>
  <c r="G13" i="2"/>
  <c r="C13" i="2"/>
  <c r="G12" i="2"/>
  <c r="C12" i="2"/>
  <c r="G19" i="2"/>
  <c r="C19" i="2"/>
  <c r="G18" i="2"/>
  <c r="C18" i="2"/>
  <c r="G17" i="2"/>
  <c r="C17" i="2"/>
  <c r="G16" i="2"/>
  <c r="C16" i="2"/>
  <c r="G11" i="2"/>
  <c r="C11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1" i="2"/>
  <c r="B11" i="2"/>
  <c r="D11" i="2"/>
  <c r="A11" i="2"/>
  <c r="Q30" i="1"/>
  <c r="F17" i="1"/>
  <c r="F18" i="1" s="1"/>
  <c r="F19" i="1" s="1"/>
  <c r="C17" i="1"/>
  <c r="Q26" i="1"/>
  <c r="Q27" i="1"/>
  <c r="Q29" i="1"/>
  <c r="Q28" i="1"/>
  <c r="Q21" i="1"/>
  <c r="E13" i="2"/>
  <c r="E16" i="2"/>
  <c r="F22" i="1"/>
  <c r="E15" i="2"/>
  <c r="E18" i="2"/>
  <c r="E12" i="2"/>
  <c r="E26" i="1"/>
  <c r="F26" i="1"/>
  <c r="E24" i="1"/>
  <c r="F24" i="1"/>
  <c r="U24" i="1"/>
  <c r="E30" i="1"/>
  <c r="F30" i="1"/>
  <c r="G30" i="1"/>
  <c r="J30" i="1"/>
  <c r="G29" i="1"/>
  <c r="J29" i="1"/>
  <c r="E21" i="1"/>
  <c r="F21" i="1"/>
  <c r="G21" i="1"/>
  <c r="E23" i="1"/>
  <c r="E28" i="1"/>
  <c r="F28" i="1"/>
  <c r="U28" i="1"/>
  <c r="E29" i="1"/>
  <c r="F29" i="1"/>
  <c r="U22" i="1"/>
  <c r="G26" i="1"/>
  <c r="J26" i="1"/>
  <c r="E25" i="1"/>
  <c r="F25" i="1"/>
  <c r="G25" i="1"/>
  <c r="I25" i="1"/>
  <c r="E27" i="1"/>
  <c r="F27" i="1"/>
  <c r="U27" i="1"/>
  <c r="H21" i="1"/>
  <c r="C11" i="1"/>
  <c r="C12" i="1"/>
  <c r="C16" i="1"/>
  <c r="D18" i="1"/>
  <c r="E19" i="2"/>
  <c r="F23" i="1"/>
  <c r="U23" i="1"/>
  <c r="E17" i="2"/>
  <c r="E11" i="2"/>
  <c r="E14" i="2"/>
  <c r="O23" i="1"/>
  <c r="O28" i="1"/>
  <c r="O30" i="1"/>
  <c r="O24" i="1"/>
  <c r="O29" i="1"/>
  <c r="O25" i="1"/>
  <c r="C15" i="1"/>
  <c r="O22" i="1"/>
  <c r="O27" i="1"/>
  <c r="O21" i="1"/>
  <c r="O26" i="1"/>
  <c r="C18" i="1"/>
</calcChain>
</file>

<file path=xl/sharedStrings.xml><?xml version="1.0" encoding="utf-8"?>
<sst xmlns="http://schemas.openxmlformats.org/spreadsheetml/2006/main" count="139" uniqueCount="97">
  <si>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</si>
  <si>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</si>
  <si>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</si>
  <si>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</si>
  <si>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</si>
  <si>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</si>
  <si>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</si>
  <si>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</si>
  <si>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</si>
  <si>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</si>
  <si>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</si>
  <si>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</si>
  <si>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</si>
  <si>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</si>
  <si>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</si>
  <si>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</si>
  <si>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</si>
  <si>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</si>
  <si>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</si>
  <si>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</si>
  <si>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</si>
  <si>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</si>
  <si>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</si>
  <si>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</si>
  <si>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</si>
  <si>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</si>
  <si>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</si>
  <si>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</si>
  <si>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</si>
  <si>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Martignoni M</t>
  </si>
  <si>
    <t>BBSAG Bull.106</t>
  </si>
  <si>
    <t>B</t>
  </si>
  <si>
    <t>IBVS 5462</t>
  </si>
  <si>
    <t>I</t>
  </si>
  <si>
    <t>Need more data!</t>
  </si>
  <si>
    <t>EA/D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</si>
  <si>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</si>
  <si>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</si>
  <si>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</si>
  <si>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</si>
  <si>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</si>
  <si>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</si>
  <si>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</si>
  <si>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6114</t>
  </si>
  <si>
    <t>BAD?</t>
  </si>
  <si>
    <t>V0436 Per / GSC 03688-02149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</si>
  <si>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</si>
  <si>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</si>
  <si>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</si>
  <si>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</si>
  <si>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</si>
  <si>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</si>
  <si>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</si>
  <si>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</si>
  <si>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</si>
  <si>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</si>
  <si>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</si>
  <si>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2443562.853 </t>
  </si>
  <si>
    <t> 23.02.1978 08:28 </t>
  </si>
  <si>
    <t> 0.000 </t>
  </si>
  <si>
    <t>E </t>
  </si>
  <si>
    <t>?</t>
  </si>
  <si>
    <t> North &amp; Rufener </t>
  </si>
  <si>
    <t>IBVS 2036 </t>
  </si>
  <si>
    <t>2443718.511 </t>
  </si>
  <si>
    <t> 29.07.1978 00:15 </t>
  </si>
  <si>
    <t> 0.043 </t>
  </si>
  <si>
    <t>V </t>
  </si>
  <si>
    <t> GEOS observers </t>
  </si>
  <si>
    <t> GEOS 2 </t>
  </si>
  <si>
    <t>2443770.383 </t>
  </si>
  <si>
    <t> 18.09.1978 21:11 </t>
  </si>
  <si>
    <t>2443822.255 </t>
  </si>
  <si>
    <t> 09.11.1978 18:07 </t>
  </si>
  <si>
    <t>2446286.139 </t>
  </si>
  <si>
    <t> 08.08.1985 15:20 </t>
  </si>
  <si>
    <t> 0.016 </t>
  </si>
  <si>
    <t> T.Kato </t>
  </si>
  <si>
    <t>VSB 47 </t>
  </si>
  <si>
    <t>2447349.504 </t>
  </si>
  <si>
    <t> 07.07.1988 00:05 </t>
  </si>
  <si>
    <t> 0.010 </t>
  </si>
  <si>
    <t> M.Martignoni </t>
  </si>
  <si>
    <t> BBS 129 </t>
  </si>
  <si>
    <t>2447764.428 </t>
  </si>
  <si>
    <t> 25.08.1989 22:16 </t>
  </si>
  <si>
    <t> -0.041 </t>
  </si>
  <si>
    <t>2448568.436 </t>
  </si>
  <si>
    <t> 07.11.1991 22:27 </t>
  </si>
  <si>
    <t> -0.046 </t>
  </si>
  <si>
    <t> BBS 106 </t>
  </si>
  <si>
    <t>2455908.37358 </t>
  </si>
  <si>
    <t> 12.12.2011 20:57 </t>
  </si>
  <si>
    <t> 0.03218 </t>
  </si>
  <si>
    <t>C </t>
  </si>
  <si>
    <t> R.Uhlar </t>
  </si>
  <si>
    <t>IBVS 6114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</si>
</sst>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V0436 Per - O-C Diagr.</a:t>
            </a:r>
          </a:p>
        </c:rich>
      </c:tx>
      <c:layout>
        <c:manualLayout>
          <c:xMode val="edge"/>
          <c:yMode val="edge"/>
          <c:x val="0.366612111292962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8952536824878"/>
          <c:y val="0.14723926380368099"/>
          <c:w val="0.8183306055646480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105</c:v>
                </c:pt>
                <c:pt idx="5">
                  <c:v>146</c:v>
                </c:pt>
                <c:pt idx="6">
                  <c:v>162</c:v>
                </c:pt>
                <c:pt idx="7">
                  <c:v>193</c:v>
                </c:pt>
                <c:pt idx="8">
                  <c:v>289</c:v>
                </c:pt>
                <c:pt idx="9">
                  <c:v>476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68-4EE6-A463-85DE4D85B6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5.0000000000000001E-3</c:v>
                  </c:pt>
                  <c:pt idx="6">
                    <c:v>8.0000000000000002E-3</c:v>
                  </c:pt>
                  <c:pt idx="8">
                    <c:v>1E-4</c:v>
                  </c:pt>
                  <c:pt idx="9">
                    <c:v>1.2999999999999999E-4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5.0000000000000001E-3</c:v>
                  </c:pt>
                  <c:pt idx="6">
                    <c:v>8.0000000000000002E-3</c:v>
                  </c:pt>
                  <c:pt idx="8">
                    <c:v>1E-4</c:v>
                  </c:pt>
                  <c:pt idx="9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105</c:v>
                </c:pt>
                <c:pt idx="5">
                  <c:v>146</c:v>
                </c:pt>
                <c:pt idx="6">
                  <c:v>162</c:v>
                </c:pt>
                <c:pt idx="7">
                  <c:v>193</c:v>
                </c:pt>
                <c:pt idx="8">
                  <c:v>289</c:v>
                </c:pt>
                <c:pt idx="9">
                  <c:v>476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4">
                  <c:v>1.6499999997904524E-2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68-4EE6-A463-85DE4D85B6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5.0000000000000001E-3</c:v>
                  </c:pt>
                  <c:pt idx="6">
                    <c:v>8.0000000000000002E-3</c:v>
                  </c:pt>
                  <c:pt idx="8">
                    <c:v>1E-4</c:v>
                  </c:pt>
                  <c:pt idx="9">
                    <c:v>1.2999999999999999E-4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5.0000000000000001E-3</c:v>
                  </c:pt>
                  <c:pt idx="6">
                    <c:v>8.0000000000000002E-3</c:v>
                  </c:pt>
                  <c:pt idx="8">
                    <c:v>1E-4</c:v>
                  </c:pt>
                  <c:pt idx="9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105</c:v>
                </c:pt>
                <c:pt idx="5">
                  <c:v>146</c:v>
                </c:pt>
                <c:pt idx="6">
                  <c:v>162</c:v>
                </c:pt>
                <c:pt idx="7">
                  <c:v>193</c:v>
                </c:pt>
                <c:pt idx="8">
                  <c:v>289</c:v>
                </c:pt>
                <c:pt idx="9">
                  <c:v>476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">
                  <c:v>9.5999999975902028E-3</c:v>
                </c:pt>
                <c:pt idx="8">
                  <c:v>2.1000000000640284E-2</c:v>
                </c:pt>
                <c:pt idx="9">
                  <c:v>3.2179999994696118E-2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68-4EE6-A463-85DE4D85B6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8.0000000000000002E-3</c:v>
                  </c:pt>
                  <c:pt idx="8">
                    <c:v>1E-4</c:v>
                  </c:pt>
                  <c:pt idx="9">
                    <c:v>1.2999999999999999E-4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8.0000000000000002E-3</c:v>
                  </c:pt>
                  <c:pt idx="8">
                    <c:v>1E-4</c:v>
                  </c:pt>
                  <c:pt idx="9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105</c:v>
                </c:pt>
                <c:pt idx="5">
                  <c:v>146</c:v>
                </c:pt>
                <c:pt idx="6">
                  <c:v>162</c:v>
                </c:pt>
                <c:pt idx="7">
                  <c:v>193</c:v>
                </c:pt>
                <c:pt idx="8">
                  <c:v>289</c:v>
                </c:pt>
                <c:pt idx="9">
                  <c:v>476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68-4EE6-A463-85DE4D85B6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8.0000000000000002E-3</c:v>
                  </c:pt>
                  <c:pt idx="8">
                    <c:v>1E-4</c:v>
                  </c:pt>
                  <c:pt idx="9">
                    <c:v>1.2999999999999999E-4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8.0000000000000002E-3</c:v>
                  </c:pt>
                  <c:pt idx="8">
                    <c:v>1E-4</c:v>
                  </c:pt>
                  <c:pt idx="9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105</c:v>
                </c:pt>
                <c:pt idx="5">
                  <c:v>146</c:v>
                </c:pt>
                <c:pt idx="6">
                  <c:v>162</c:v>
                </c:pt>
                <c:pt idx="7">
                  <c:v>193</c:v>
                </c:pt>
                <c:pt idx="8">
                  <c:v>289</c:v>
                </c:pt>
                <c:pt idx="9">
                  <c:v>476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68-4EE6-A463-85DE4D85B6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8.0000000000000002E-3</c:v>
                  </c:pt>
                  <c:pt idx="8">
                    <c:v>1E-4</c:v>
                  </c:pt>
                  <c:pt idx="9">
                    <c:v>1.2999999999999999E-4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8.0000000000000002E-3</c:v>
                  </c:pt>
                  <c:pt idx="8">
                    <c:v>1E-4</c:v>
                  </c:pt>
                  <c:pt idx="9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105</c:v>
                </c:pt>
                <c:pt idx="5">
                  <c:v>146</c:v>
                </c:pt>
                <c:pt idx="6">
                  <c:v>162</c:v>
                </c:pt>
                <c:pt idx="7">
                  <c:v>193</c:v>
                </c:pt>
                <c:pt idx="8">
                  <c:v>289</c:v>
                </c:pt>
                <c:pt idx="9">
                  <c:v>476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68-4EE6-A463-85DE4D85B6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8.0000000000000002E-3</c:v>
                  </c:pt>
                  <c:pt idx="8">
                    <c:v>1E-4</c:v>
                  </c:pt>
                  <c:pt idx="9">
                    <c:v>1.2999999999999999E-4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5.0000000000000001E-3</c:v>
                  </c:pt>
                  <c:pt idx="6">
                    <c:v>8.0000000000000002E-3</c:v>
                  </c:pt>
                  <c:pt idx="8">
                    <c:v>1E-4</c:v>
                  </c:pt>
                  <c:pt idx="9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105</c:v>
                </c:pt>
                <c:pt idx="5">
                  <c:v>146</c:v>
                </c:pt>
                <c:pt idx="6">
                  <c:v>162</c:v>
                </c:pt>
                <c:pt idx="7">
                  <c:v>193</c:v>
                </c:pt>
                <c:pt idx="8">
                  <c:v>289</c:v>
                </c:pt>
                <c:pt idx="9">
                  <c:v>476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68-4EE6-A463-85DE4D85B6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105</c:v>
                </c:pt>
                <c:pt idx="5">
                  <c:v>146</c:v>
                </c:pt>
                <c:pt idx="6">
                  <c:v>162</c:v>
                </c:pt>
                <c:pt idx="7">
                  <c:v>193</c:v>
                </c:pt>
                <c:pt idx="8">
                  <c:v>289</c:v>
                </c:pt>
                <c:pt idx="9">
                  <c:v>476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3.2876310933388758E-3</c:v>
                </c:pt>
                <c:pt idx="1">
                  <c:v>3.6587443484026754E-3</c:v>
                </c:pt>
                <c:pt idx="2">
                  <c:v>3.7824487667572756E-3</c:v>
                </c:pt>
                <c:pt idx="3">
                  <c:v>3.9061531851118754E-3</c:v>
                </c:pt>
                <c:pt idx="4">
                  <c:v>9.7821130569553712E-3</c:v>
                </c:pt>
                <c:pt idx="5">
                  <c:v>1.231805363322467E-2</c:v>
                </c:pt>
                <c:pt idx="6">
                  <c:v>1.3307688980061469E-2</c:v>
                </c:pt>
                <c:pt idx="7">
                  <c:v>1.5225107464557767E-2</c:v>
                </c:pt>
                <c:pt idx="8">
                  <c:v>2.1162919545578564E-2</c:v>
                </c:pt>
                <c:pt idx="9">
                  <c:v>3.2729282661733652E-2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68-4EE6-A463-85DE4D85B66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105</c:v>
                </c:pt>
                <c:pt idx="5">
                  <c:v>146</c:v>
                </c:pt>
                <c:pt idx="6">
                  <c:v>162</c:v>
                </c:pt>
                <c:pt idx="7">
                  <c:v>193</c:v>
                </c:pt>
                <c:pt idx="8">
                  <c:v>289</c:v>
                </c:pt>
                <c:pt idx="9">
                  <c:v>476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4.2599999993399251E-2</c:v>
                </c:pt>
                <c:pt idx="2">
                  <c:v>4.2799999995622784E-2</c:v>
                </c:pt>
                <c:pt idx="3">
                  <c:v>4.2999999997846317E-2</c:v>
                </c:pt>
                <c:pt idx="6">
                  <c:v>-4.0800000002491288E-2</c:v>
                </c:pt>
                <c:pt idx="7">
                  <c:v>-4.5700000002398156E-2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68-4EE6-A463-85DE4D85B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205888"/>
        <c:axId val="1"/>
      </c:scatterChart>
      <c:valAx>
        <c:axId val="928205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27823240589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205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783960720130933"/>
          <c:y val="0.92024539877300615"/>
          <c:w val="0.87561374795417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342900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66FA7E9-3C9C-A37C-B3F2-73D049470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vsolj.cetus-net.org/no47.pdf" TargetMode="External"/><Relationship Id="rId1" Type="http://schemas.openxmlformats.org/officeDocument/2006/relationships/hyperlink" Target="http://www.konkoly.hu/cgi-bin/IBVS?20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5" ht="20.25" x14ac:dyDescent="0.3">
      <c r="A1" s="1" t="s">
        <v>45</v>
      </c>
    </row>
    <row r="2" spans="1:5" s="18" customFormat="1" ht="12.95" customHeight="1" x14ac:dyDescent="0.2">
      <c r="A2" s="18" t="s">
        <v>25</v>
      </c>
      <c r="B2" s="19" t="s">
        <v>35</v>
      </c>
    </row>
    <row r="3" spans="1:5" s="18" customFormat="1" ht="12.95" customHeight="1" thickBot="1" x14ac:dyDescent="0.25"/>
    <row r="4" spans="1:5" s="18" customFormat="1" ht="12.95" customHeight="1" thickTop="1" thickBot="1" x14ac:dyDescent="0.25">
      <c r="A4" s="20" t="s">
        <v>0</v>
      </c>
      <c r="C4" s="21">
        <v>43562.853000000003</v>
      </c>
      <c r="D4" s="22">
        <v>25.9359</v>
      </c>
    </row>
    <row r="5" spans="1:5" s="18" customFormat="1" ht="12.95" customHeight="1" thickTop="1" x14ac:dyDescent="0.2">
      <c r="A5" s="23" t="s">
        <v>38</v>
      </c>
      <c r="C5" s="24">
        <v>-9.5</v>
      </c>
      <c r="D5" s="18" t="s">
        <v>39</v>
      </c>
    </row>
    <row r="6" spans="1:5" s="18" customFormat="1" ht="12.95" customHeight="1" x14ac:dyDescent="0.2">
      <c r="A6" s="20" t="s">
        <v>1</v>
      </c>
      <c r="C6" s="20" t="s">
        <v>34</v>
      </c>
    </row>
    <row r="7" spans="1:5" s="18" customFormat="1" ht="12.95" customHeight="1" x14ac:dyDescent="0.2">
      <c r="A7" s="18" t="s">
        <v>2</v>
      </c>
      <c r="C7" s="18">
        <f>+C4</f>
        <v>43562.853000000003</v>
      </c>
    </row>
    <row r="8" spans="1:5" s="18" customFormat="1" ht="12.95" customHeight="1" x14ac:dyDescent="0.2">
      <c r="A8" s="18" t="s">
        <v>3</v>
      </c>
      <c r="C8" s="18">
        <f>+D4</f>
        <v>25.9359</v>
      </c>
    </row>
    <row r="9" spans="1:5" s="18" customFormat="1" ht="12.95" customHeight="1" x14ac:dyDescent="0.2"/>
    <row r="10" spans="1:5" s="18" customFormat="1" ht="12.95" customHeight="1" thickBot="1" x14ac:dyDescent="0.25">
      <c r="C10" s="25" t="s">
        <v>21</v>
      </c>
      <c r="D10" s="25" t="s">
        <v>22</v>
      </c>
    </row>
    <row r="11" spans="1:5" s="18" customFormat="1" ht="12.95" customHeight="1" x14ac:dyDescent="0.2">
      <c r="A11" s="18" t="s">
        <v>16</v>
      </c>
      <c r="C11" s="18">
        <f>INTERCEPT(G21:G998,F21:F998)</f>
        <v>3.2876310933388758E-3</v>
      </c>
      <c r="D11" s="26"/>
    </row>
    <row r="12" spans="1:5" s="18" customFormat="1" ht="12.95" customHeight="1" x14ac:dyDescent="0.2">
      <c r="A12" s="18" t="s">
        <v>17</v>
      </c>
      <c r="C12" s="18">
        <f>SLOPE(G21:G998,F21:F998)</f>
        <v>6.1852209177299956E-5</v>
      </c>
      <c r="D12" s="26"/>
    </row>
    <row r="13" spans="1:5" s="18" customFormat="1" ht="12.95" customHeight="1" x14ac:dyDescent="0.2">
      <c r="A13" s="18" t="s">
        <v>20</v>
      </c>
      <c r="C13" s="26" t="s">
        <v>14</v>
      </c>
    </row>
    <row r="14" spans="1:5" s="18" customFormat="1" ht="12.95" customHeight="1" x14ac:dyDescent="0.2"/>
    <row r="15" spans="1:5" s="18" customFormat="1" ht="12.95" customHeight="1" x14ac:dyDescent="0.2">
      <c r="A15" s="27" t="s">
        <v>18</v>
      </c>
      <c r="C15" s="28">
        <f>(C7+C11)+(C8+C12)*INT(MAX(F21:F3533))</f>
        <v>55908.374129282667</v>
      </c>
      <c r="E15" s="26"/>
    </row>
    <row r="16" spans="1:5" s="18" customFormat="1" ht="12.95" customHeight="1" x14ac:dyDescent="0.2">
      <c r="A16" s="20" t="s">
        <v>4</v>
      </c>
      <c r="C16" s="29">
        <f>+C8+C12</f>
        <v>25.935961852209179</v>
      </c>
    </row>
    <row r="17" spans="1:30" s="18" customFormat="1" ht="12.95" customHeight="1" thickBot="1" x14ac:dyDescent="0.25">
      <c r="A17" s="30" t="s">
        <v>36</v>
      </c>
      <c r="C17" s="18">
        <f>COUNT(C21:C2191)</f>
        <v>10</v>
      </c>
      <c r="E17" s="30" t="s">
        <v>40</v>
      </c>
      <c r="F17" s="31">
        <f ca="1">TODAY()+15018.5-B5/24</f>
        <v>60372.5</v>
      </c>
    </row>
    <row r="18" spans="1:30" s="18" customFormat="1" ht="12.95" customHeight="1" thickTop="1" thickBot="1" x14ac:dyDescent="0.25">
      <c r="A18" s="20" t="s">
        <v>5</v>
      </c>
      <c r="C18" s="21">
        <f>+C15</f>
        <v>55908.374129282667</v>
      </c>
      <c r="D18" s="22">
        <f>+C16</f>
        <v>25.935961852209179</v>
      </c>
      <c r="E18" s="30" t="s">
        <v>41</v>
      </c>
      <c r="F18" s="31">
        <f ca="1">ROUND(2*(F17-C15)/C16,0)/2+1</f>
        <v>173</v>
      </c>
    </row>
    <row r="19" spans="1:30" s="18" customFormat="1" ht="12.95" customHeight="1" thickTop="1" x14ac:dyDescent="0.2">
      <c r="E19" s="30" t="s">
        <v>42</v>
      </c>
      <c r="F19" s="32">
        <f ca="1">+C15+C16*F18-15018.5-C5/24</f>
        <v>45377.191363048194</v>
      </c>
    </row>
    <row r="20" spans="1:30" s="18" customFormat="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13</v>
      </c>
      <c r="E20" s="25" t="s">
        <v>9</v>
      </c>
      <c r="F20" s="25" t="s">
        <v>10</v>
      </c>
      <c r="G20" s="25" t="s">
        <v>11</v>
      </c>
      <c r="H20" s="33" t="s">
        <v>12</v>
      </c>
      <c r="I20" s="33" t="s">
        <v>56</v>
      </c>
      <c r="J20" s="33" t="s">
        <v>48</v>
      </c>
      <c r="K20" s="33" t="s">
        <v>19</v>
      </c>
      <c r="L20" s="33" t="s">
        <v>26</v>
      </c>
      <c r="M20" s="33" t="s">
        <v>27</v>
      </c>
      <c r="N20" s="33" t="s">
        <v>28</v>
      </c>
      <c r="O20" s="33" t="s">
        <v>24</v>
      </c>
      <c r="P20" s="34" t="s">
        <v>23</v>
      </c>
      <c r="Q20" s="25" t="s">
        <v>15</v>
      </c>
      <c r="U20" s="35" t="s">
        <v>44</v>
      </c>
    </row>
    <row r="21" spans="1:30" s="18" customFormat="1" ht="12.95" customHeight="1" x14ac:dyDescent="0.2">
      <c r="A21" s="18" t="s">
        <v>12</v>
      </c>
      <c r="C21" s="36">
        <v>43562.853000000003</v>
      </c>
      <c r="D21" s="36" t="s">
        <v>14</v>
      </c>
      <c r="E21" s="18">
        <f t="shared" ref="E21:E30" si="0">+(C21-C$7)/C$8</f>
        <v>0</v>
      </c>
      <c r="F21" s="18">
        <f t="shared" ref="F21:F30" si="1">ROUND(2*E21,0)/2</f>
        <v>0</v>
      </c>
      <c r="G21" s="18">
        <f>+C21-(C$7+F21*C$8)</f>
        <v>0</v>
      </c>
      <c r="H21" s="18">
        <f>+G21</f>
        <v>0</v>
      </c>
      <c r="O21" s="18">
        <f t="shared" ref="O21:O30" si="2">+C$11+C$12*$F21</f>
        <v>3.2876310933388758E-3</v>
      </c>
      <c r="Q21" s="37">
        <f t="shared" ref="Q21:Q30" si="3">+C21-15018.5</f>
        <v>28544.353000000003</v>
      </c>
    </row>
    <row r="22" spans="1:30" s="18" customFormat="1" ht="12.95" customHeight="1" x14ac:dyDescent="0.2">
      <c r="A22" s="38" t="s">
        <v>69</v>
      </c>
      <c r="B22" s="39" t="s">
        <v>33</v>
      </c>
      <c r="C22" s="40">
        <v>43718.510999999999</v>
      </c>
      <c r="D22" s="36"/>
      <c r="E22" s="18">
        <f t="shared" si="0"/>
        <v>6.0016425109595506</v>
      </c>
      <c r="F22" s="18">
        <f t="shared" si="1"/>
        <v>6</v>
      </c>
      <c r="O22" s="18">
        <f t="shared" si="2"/>
        <v>3.6587443484026754E-3</v>
      </c>
      <c r="Q22" s="37">
        <f t="shared" si="3"/>
        <v>28700.010999999999</v>
      </c>
      <c r="U22" s="18">
        <f>+C22-(C$7+F22*C$8)</f>
        <v>4.2599999993399251E-2</v>
      </c>
    </row>
    <row r="23" spans="1:30" s="18" customFormat="1" ht="12.95" customHeight="1" x14ac:dyDescent="0.2">
      <c r="A23" s="38" t="s">
        <v>69</v>
      </c>
      <c r="B23" s="39" t="s">
        <v>33</v>
      </c>
      <c r="C23" s="40">
        <v>43770.383000000002</v>
      </c>
      <c r="D23" s="36"/>
      <c r="E23" s="18">
        <f t="shared" si="0"/>
        <v>8.0016502222787267</v>
      </c>
      <c r="F23" s="18">
        <f t="shared" si="1"/>
        <v>8</v>
      </c>
      <c r="O23" s="18">
        <f t="shared" si="2"/>
        <v>3.7824487667572756E-3</v>
      </c>
      <c r="Q23" s="37">
        <f t="shared" si="3"/>
        <v>28751.883000000002</v>
      </c>
      <c r="U23" s="18">
        <f>+C23-(C$7+F23*C$8)</f>
        <v>4.2799999995622784E-2</v>
      </c>
    </row>
    <row r="24" spans="1:30" s="18" customFormat="1" ht="12.95" customHeight="1" x14ac:dyDescent="0.2">
      <c r="A24" s="38" t="s">
        <v>69</v>
      </c>
      <c r="B24" s="39" t="s">
        <v>33</v>
      </c>
      <c r="C24" s="40">
        <v>43822.254999999997</v>
      </c>
      <c r="D24" s="36"/>
      <c r="E24" s="18">
        <f t="shared" si="0"/>
        <v>10.001657933597622</v>
      </c>
      <c r="F24" s="18">
        <f t="shared" si="1"/>
        <v>10</v>
      </c>
      <c r="O24" s="18">
        <f t="shared" si="2"/>
        <v>3.9061531851118754E-3</v>
      </c>
      <c r="Q24" s="37">
        <f t="shared" si="3"/>
        <v>28803.754999999997</v>
      </c>
      <c r="U24" s="18">
        <f>+C24-(C$7+F24*C$8)</f>
        <v>4.2999999997846317E-2</v>
      </c>
    </row>
    <row r="25" spans="1:30" s="18" customFormat="1" ht="12.95" customHeight="1" x14ac:dyDescent="0.2">
      <c r="A25" s="38" t="s">
        <v>78</v>
      </c>
      <c r="B25" s="39" t="s">
        <v>33</v>
      </c>
      <c r="C25" s="40">
        <v>46286.139000000003</v>
      </c>
      <c r="D25" s="36"/>
      <c r="E25" s="18">
        <f t="shared" si="0"/>
        <v>105.00063618382242</v>
      </c>
      <c r="F25" s="18">
        <f t="shared" si="1"/>
        <v>105</v>
      </c>
      <c r="G25" s="18">
        <f>+C25-(C$7+F25*C$8)</f>
        <v>1.6499999997904524E-2</v>
      </c>
      <c r="I25" s="18">
        <f>+G25</f>
        <v>1.6499999997904524E-2</v>
      </c>
      <c r="O25" s="18">
        <f t="shared" si="2"/>
        <v>9.7821130569553712E-3</v>
      </c>
      <c r="Q25" s="37">
        <f t="shared" si="3"/>
        <v>31267.639000000003</v>
      </c>
    </row>
    <row r="26" spans="1:30" s="18" customFormat="1" ht="12.95" customHeight="1" x14ac:dyDescent="0.2">
      <c r="A26" s="41" t="s">
        <v>37</v>
      </c>
      <c r="B26" s="42" t="s">
        <v>33</v>
      </c>
      <c r="C26" s="43">
        <v>47349.504000000001</v>
      </c>
      <c r="D26" s="43">
        <v>5.0000000000000001E-3</v>
      </c>
      <c r="E26" s="18">
        <f t="shared" si="0"/>
        <v>146.0003701433148</v>
      </c>
      <c r="F26" s="18">
        <f t="shared" si="1"/>
        <v>146</v>
      </c>
      <c r="G26" s="18">
        <f>+C26-(C$7+F26*C$8)</f>
        <v>9.5999999975902028E-3</v>
      </c>
      <c r="J26" s="18">
        <f>+G26</f>
        <v>9.5999999975902028E-3</v>
      </c>
      <c r="O26" s="18">
        <f t="shared" si="2"/>
        <v>1.231805363322467E-2</v>
      </c>
      <c r="Q26" s="37">
        <f t="shared" si="3"/>
        <v>32331.004000000001</v>
      </c>
    </row>
    <row r="27" spans="1:30" s="18" customFormat="1" ht="12.95" customHeight="1" x14ac:dyDescent="0.2">
      <c r="A27" s="41" t="s">
        <v>37</v>
      </c>
      <c r="B27" s="42" t="s">
        <v>33</v>
      </c>
      <c r="C27" s="43">
        <v>47764.428</v>
      </c>
      <c r="D27" s="43">
        <v>8.0000000000000002E-3</v>
      </c>
      <c r="E27" s="18">
        <f t="shared" si="0"/>
        <v>161.9984268909117</v>
      </c>
      <c r="F27" s="18">
        <f t="shared" si="1"/>
        <v>162</v>
      </c>
      <c r="O27" s="18">
        <f t="shared" si="2"/>
        <v>1.3307688980061469E-2</v>
      </c>
      <c r="Q27" s="37">
        <f t="shared" si="3"/>
        <v>32745.928</v>
      </c>
      <c r="U27" s="18">
        <f>+C27-(C$7+F27*C$8)</f>
        <v>-4.0800000002491288E-2</v>
      </c>
    </row>
    <row r="28" spans="1:30" s="18" customFormat="1" ht="12.95" customHeight="1" x14ac:dyDescent="0.2">
      <c r="A28" s="18" t="s">
        <v>30</v>
      </c>
      <c r="C28" s="36">
        <v>48568.436000000002</v>
      </c>
      <c r="D28" s="36"/>
      <c r="E28" s="18">
        <f t="shared" si="0"/>
        <v>192.99823796359482</v>
      </c>
      <c r="F28" s="18">
        <f t="shared" si="1"/>
        <v>193</v>
      </c>
      <c r="O28" s="18">
        <f t="shared" si="2"/>
        <v>1.5225107464557767E-2</v>
      </c>
      <c r="Q28" s="37">
        <f t="shared" si="3"/>
        <v>33549.936000000002</v>
      </c>
      <c r="U28" s="18">
        <f>+C28-(C$7+F28*C$8)</f>
        <v>-4.5700000002398156E-2</v>
      </c>
      <c r="AA28" s="18">
        <v>26</v>
      </c>
      <c r="AB28" s="18" t="s">
        <v>29</v>
      </c>
      <c r="AD28" s="18" t="s">
        <v>31</v>
      </c>
    </row>
    <row r="29" spans="1:30" s="18" customFormat="1" ht="12.95" customHeight="1" x14ac:dyDescent="0.2">
      <c r="A29" s="18" t="s">
        <v>32</v>
      </c>
      <c r="B29" s="44" t="s">
        <v>33</v>
      </c>
      <c r="C29" s="45">
        <v>51058.349099999999</v>
      </c>
      <c r="D29" s="45">
        <v>1E-4</v>
      </c>
      <c r="E29" s="18">
        <f t="shared" si="0"/>
        <v>289.00080968850114</v>
      </c>
      <c r="F29" s="18">
        <f t="shared" si="1"/>
        <v>289</v>
      </c>
      <c r="G29" s="18">
        <f>+C29-(C$7+F29*C$8)</f>
        <v>2.1000000000640284E-2</v>
      </c>
      <c r="J29" s="18">
        <f>+G29</f>
        <v>2.1000000000640284E-2</v>
      </c>
      <c r="O29" s="18">
        <f t="shared" si="2"/>
        <v>2.1162919545578564E-2</v>
      </c>
      <c r="Q29" s="37">
        <f t="shared" si="3"/>
        <v>36039.849099999999</v>
      </c>
    </row>
    <row r="30" spans="1:30" s="18" customFormat="1" ht="12.95" customHeight="1" x14ac:dyDescent="0.2">
      <c r="A30" s="46" t="s">
        <v>43</v>
      </c>
      <c r="B30" s="47" t="s">
        <v>33</v>
      </c>
      <c r="C30" s="46">
        <v>55908.373579999999</v>
      </c>
      <c r="D30" s="46">
        <v>1.2999999999999999E-4</v>
      </c>
      <c r="E30" s="18">
        <f t="shared" si="0"/>
        <v>476.00124075123659</v>
      </c>
      <c r="F30" s="18">
        <f t="shared" si="1"/>
        <v>476</v>
      </c>
      <c r="G30" s="18">
        <f>+C30-(C$7+F30*C$8)</f>
        <v>3.2179999994696118E-2</v>
      </c>
      <c r="J30" s="18">
        <f>+G30</f>
        <v>3.2179999994696118E-2</v>
      </c>
      <c r="O30" s="18">
        <f t="shared" si="2"/>
        <v>3.2729282661733652E-2</v>
      </c>
      <c r="Q30" s="37">
        <f t="shared" si="3"/>
        <v>40889.873579999999</v>
      </c>
    </row>
    <row r="31" spans="1:30" s="18" customFormat="1" ht="12.95" customHeight="1" x14ac:dyDescent="0.2">
      <c r="B31" s="26"/>
      <c r="C31" s="48"/>
      <c r="D31" s="48"/>
    </row>
    <row r="32" spans="1:30" s="18" customFormat="1" ht="12.95" customHeight="1" x14ac:dyDescent="0.2">
      <c r="C32" s="48"/>
      <c r="D32" s="48"/>
    </row>
    <row r="33" spans="3:4" s="18" customFormat="1" ht="12.95" customHeight="1" x14ac:dyDescent="0.2">
      <c r="C33" s="48"/>
      <c r="D33" s="48"/>
    </row>
    <row r="34" spans="3:4" s="18" customFormat="1" ht="12.95" customHeight="1" x14ac:dyDescent="0.2">
      <c r="C34" s="48"/>
      <c r="D34" s="48"/>
    </row>
    <row r="35" spans="3:4" s="18" customFormat="1" ht="12.95" customHeight="1" x14ac:dyDescent="0.2">
      <c r="C35" s="48"/>
      <c r="D35" s="48"/>
    </row>
    <row r="36" spans="3:4" s="18" customFormat="1" ht="12.95" customHeight="1" x14ac:dyDescent="0.2">
      <c r="C36" s="48"/>
      <c r="D36" s="48"/>
    </row>
    <row r="37" spans="3:4" s="18" customFormat="1" ht="12.95" customHeight="1" x14ac:dyDescent="0.2">
      <c r="C37" s="48"/>
      <c r="D37" s="48"/>
    </row>
    <row r="38" spans="3:4" s="18" customFormat="1" ht="12.95" customHeight="1" x14ac:dyDescent="0.2">
      <c r="C38" s="48"/>
      <c r="D38" s="48"/>
    </row>
    <row r="39" spans="3:4" s="18" customFormat="1" ht="12.95" customHeight="1" x14ac:dyDescent="0.2">
      <c r="C39" s="48"/>
      <c r="D39" s="48"/>
    </row>
    <row r="40" spans="3:4" s="18" customFormat="1" ht="12.95" customHeight="1" x14ac:dyDescent="0.2">
      <c r="C40" s="48"/>
      <c r="D40" s="48"/>
    </row>
    <row r="41" spans="3:4" s="18" customFormat="1" ht="12.95" customHeight="1" x14ac:dyDescent="0.2">
      <c r="C41" s="48"/>
      <c r="D41" s="48"/>
    </row>
    <row r="42" spans="3:4" s="18" customFormat="1" ht="12.95" customHeight="1" x14ac:dyDescent="0.2">
      <c r="C42" s="48"/>
      <c r="D42" s="48"/>
    </row>
    <row r="43" spans="3:4" s="18" customFormat="1" ht="12.95" customHeight="1" x14ac:dyDescent="0.2">
      <c r="C43" s="48"/>
      <c r="D43" s="48"/>
    </row>
    <row r="44" spans="3:4" s="18" customFormat="1" ht="12.95" customHeight="1" x14ac:dyDescent="0.2">
      <c r="C44" s="48"/>
      <c r="D44" s="48"/>
    </row>
    <row r="45" spans="3:4" s="18" customFormat="1" ht="12.95" customHeight="1" x14ac:dyDescent="0.2">
      <c r="C45" s="48"/>
      <c r="D45" s="48"/>
    </row>
    <row r="46" spans="3:4" s="18" customFormat="1" ht="12.95" customHeight="1" x14ac:dyDescent="0.2">
      <c r="C46" s="48"/>
      <c r="D46" s="48"/>
    </row>
    <row r="47" spans="3:4" s="18" customFormat="1" ht="12.95" customHeight="1" x14ac:dyDescent="0.2">
      <c r="C47" s="48"/>
      <c r="D47" s="48"/>
    </row>
    <row r="48" spans="3:4" s="18" customFormat="1" ht="12.95" customHeight="1" x14ac:dyDescent="0.2">
      <c r="C48" s="48"/>
      <c r="D48" s="48"/>
    </row>
    <row r="49" spans="3:4" s="18" customFormat="1" ht="12.95" customHeight="1" x14ac:dyDescent="0.2">
      <c r="C49" s="48"/>
      <c r="D49" s="48"/>
    </row>
    <row r="50" spans="3:4" s="18" customFormat="1" ht="12.95" customHeight="1" x14ac:dyDescent="0.2">
      <c r="C50" s="48"/>
      <c r="D50" s="48"/>
    </row>
    <row r="51" spans="3:4" s="18" customFormat="1" ht="12.95" customHeight="1" x14ac:dyDescent="0.2">
      <c r="C51" s="48"/>
      <c r="D51" s="48"/>
    </row>
    <row r="52" spans="3:4" s="18" customFormat="1" ht="12.95" customHeight="1" x14ac:dyDescent="0.2">
      <c r="C52" s="48"/>
      <c r="D52" s="48"/>
    </row>
    <row r="53" spans="3:4" s="18" customFormat="1" ht="12.95" customHeight="1" x14ac:dyDescent="0.2">
      <c r="C53" s="48"/>
      <c r="D53" s="48"/>
    </row>
    <row r="54" spans="3:4" s="18" customFormat="1" ht="12.95" customHeight="1" x14ac:dyDescent="0.2">
      <c r="C54" s="48"/>
      <c r="D54" s="48"/>
    </row>
    <row r="55" spans="3:4" s="18" customFormat="1" ht="12.95" customHeight="1" x14ac:dyDescent="0.2">
      <c r="C55" s="48"/>
      <c r="D55" s="48"/>
    </row>
    <row r="56" spans="3:4" s="18" customFormat="1" ht="12.95" customHeight="1" x14ac:dyDescent="0.2">
      <c r="C56" s="48"/>
      <c r="D56" s="48"/>
    </row>
    <row r="57" spans="3:4" s="18" customFormat="1" ht="12.95" customHeight="1" x14ac:dyDescent="0.2">
      <c r="C57" s="48"/>
      <c r="D57" s="48"/>
    </row>
    <row r="58" spans="3:4" s="18" customFormat="1" ht="12.95" customHeight="1" x14ac:dyDescent="0.2">
      <c r="C58" s="48"/>
      <c r="D58" s="48"/>
    </row>
    <row r="59" spans="3:4" s="18" customFormat="1" ht="12.95" customHeight="1" x14ac:dyDescent="0.2">
      <c r="C59" s="48"/>
      <c r="D59" s="48"/>
    </row>
    <row r="60" spans="3:4" s="18" customFormat="1" ht="12.95" customHeight="1" x14ac:dyDescent="0.2">
      <c r="C60" s="48"/>
      <c r="D60" s="48"/>
    </row>
    <row r="61" spans="3:4" s="18" customFormat="1" ht="12.95" customHeight="1" x14ac:dyDescent="0.2">
      <c r="C61" s="48"/>
      <c r="D61" s="48"/>
    </row>
    <row r="62" spans="3:4" s="18" customFormat="1" ht="12.95" customHeight="1" x14ac:dyDescent="0.2">
      <c r="C62" s="48"/>
      <c r="D62" s="48"/>
    </row>
    <row r="63" spans="3:4" s="18" customFormat="1" ht="12.95" customHeight="1" x14ac:dyDescent="0.2">
      <c r="C63" s="48"/>
      <c r="D63" s="48"/>
    </row>
    <row r="64" spans="3:4" s="18" customFormat="1" ht="12.95" customHeight="1" x14ac:dyDescent="0.2">
      <c r="C64" s="48"/>
      <c r="D64" s="48"/>
    </row>
    <row r="65" spans="3:4" s="18" customFormat="1" ht="12.95" customHeight="1" x14ac:dyDescent="0.2">
      <c r="C65" s="48"/>
      <c r="D65" s="48"/>
    </row>
    <row r="66" spans="3:4" s="18" customFormat="1" ht="12.95" customHeight="1" x14ac:dyDescent="0.2">
      <c r="C66" s="48"/>
      <c r="D66" s="48"/>
    </row>
    <row r="67" spans="3:4" s="18" customFormat="1" ht="12.95" customHeight="1" x14ac:dyDescent="0.2">
      <c r="C67" s="48"/>
      <c r="D67" s="48"/>
    </row>
    <row r="68" spans="3:4" s="18" customFormat="1" ht="12.95" customHeight="1" x14ac:dyDescent="0.2">
      <c r="C68" s="48"/>
      <c r="D68" s="48"/>
    </row>
    <row r="69" spans="3:4" s="18" customFormat="1" ht="12.95" customHeight="1" x14ac:dyDescent="0.2">
      <c r="C69" s="48"/>
      <c r="D69" s="48"/>
    </row>
    <row r="70" spans="3:4" s="18" customFormat="1" ht="12.95" customHeight="1" x14ac:dyDescent="0.2">
      <c r="C70" s="48"/>
      <c r="D70" s="48"/>
    </row>
    <row r="71" spans="3:4" s="18" customFormat="1" ht="12.95" customHeight="1" x14ac:dyDescent="0.2">
      <c r="C71" s="48"/>
      <c r="D71" s="48"/>
    </row>
    <row r="72" spans="3:4" s="18" customFormat="1" ht="12.95" customHeight="1" x14ac:dyDescent="0.2">
      <c r="C72" s="48"/>
      <c r="D72" s="48"/>
    </row>
    <row r="73" spans="3:4" s="18" customFormat="1" ht="12.95" customHeight="1" x14ac:dyDescent="0.2">
      <c r="C73" s="48"/>
      <c r="D73" s="48"/>
    </row>
    <row r="74" spans="3:4" s="18" customFormat="1" ht="12.95" customHeight="1" x14ac:dyDescent="0.2">
      <c r="C74" s="48"/>
      <c r="D74" s="48"/>
    </row>
    <row r="75" spans="3:4" s="18" customFormat="1" ht="12.95" customHeight="1" x14ac:dyDescent="0.2">
      <c r="C75" s="48"/>
      <c r="D75" s="48"/>
    </row>
    <row r="76" spans="3:4" s="18" customFormat="1" ht="12.95" customHeight="1" x14ac:dyDescent="0.2">
      <c r="C76" s="48"/>
      <c r="D76" s="48"/>
    </row>
    <row r="77" spans="3:4" s="18" customFormat="1" ht="12.95" customHeight="1" x14ac:dyDescent="0.2">
      <c r="C77" s="48"/>
      <c r="D77" s="48"/>
    </row>
    <row r="78" spans="3:4" s="18" customFormat="1" ht="12.95" customHeight="1" x14ac:dyDescent="0.2">
      <c r="C78" s="48"/>
      <c r="D78" s="48"/>
    </row>
    <row r="79" spans="3:4" s="18" customFormat="1" ht="12.95" customHeight="1" x14ac:dyDescent="0.2">
      <c r="C79" s="48"/>
      <c r="D79" s="48"/>
    </row>
    <row r="80" spans="3:4" s="18" customFormat="1" ht="12.95" customHeight="1" x14ac:dyDescent="0.2">
      <c r="C80" s="48"/>
      <c r="D80" s="48"/>
    </row>
    <row r="81" spans="3:4" s="18" customFormat="1" ht="12.95" customHeight="1" x14ac:dyDescent="0.2">
      <c r="C81" s="48"/>
      <c r="D81" s="48"/>
    </row>
    <row r="82" spans="3:4" s="18" customFormat="1" ht="12.95" customHeight="1" x14ac:dyDescent="0.2">
      <c r="C82" s="48"/>
      <c r="D82" s="48"/>
    </row>
    <row r="83" spans="3:4" s="18" customFormat="1" ht="12.95" customHeight="1" x14ac:dyDescent="0.2">
      <c r="C83" s="48"/>
      <c r="D83" s="48"/>
    </row>
    <row r="84" spans="3:4" s="18" customFormat="1" ht="12.95" customHeight="1" x14ac:dyDescent="0.2">
      <c r="C84" s="48"/>
      <c r="D84" s="48"/>
    </row>
    <row r="85" spans="3:4" s="18" customFormat="1" ht="12.95" customHeight="1" x14ac:dyDescent="0.2">
      <c r="C85" s="48"/>
      <c r="D85" s="48"/>
    </row>
    <row r="86" spans="3:4" s="18" customFormat="1" ht="12.95" customHeight="1" x14ac:dyDescent="0.2">
      <c r="C86" s="48"/>
      <c r="D86" s="48"/>
    </row>
    <row r="87" spans="3:4" s="18" customFormat="1" ht="12.95" customHeight="1" x14ac:dyDescent="0.2">
      <c r="C87" s="48"/>
      <c r="D87" s="48"/>
    </row>
    <row r="88" spans="3:4" s="18" customFormat="1" ht="12.95" customHeight="1" x14ac:dyDescent="0.2">
      <c r="C88" s="48"/>
      <c r="D88" s="48"/>
    </row>
    <row r="89" spans="3:4" s="18" customFormat="1" ht="12.95" customHeight="1" x14ac:dyDescent="0.2">
      <c r="C89" s="48"/>
      <c r="D89" s="48"/>
    </row>
    <row r="90" spans="3:4" s="18" customFormat="1" ht="12.95" customHeight="1" x14ac:dyDescent="0.2">
      <c r="C90" s="48"/>
      <c r="D90" s="48"/>
    </row>
    <row r="91" spans="3:4" s="18" customFormat="1" ht="12.95" customHeight="1" x14ac:dyDescent="0.2">
      <c r="C91" s="48"/>
      <c r="D91" s="48"/>
    </row>
    <row r="92" spans="3:4" s="18" customFormat="1" ht="12.95" customHeight="1" x14ac:dyDescent="0.2">
      <c r="C92" s="48"/>
      <c r="D92" s="48"/>
    </row>
    <row r="93" spans="3:4" s="18" customFormat="1" ht="12.95" customHeight="1" x14ac:dyDescent="0.2">
      <c r="C93" s="48"/>
      <c r="D93" s="48"/>
    </row>
    <row r="94" spans="3:4" s="18" customFormat="1" ht="12.95" customHeight="1" x14ac:dyDescent="0.2">
      <c r="C94" s="48"/>
      <c r="D94" s="48"/>
    </row>
    <row r="95" spans="3:4" s="18" customFormat="1" ht="12.95" customHeight="1" x14ac:dyDescent="0.2">
      <c r="C95" s="48"/>
      <c r="D95" s="48"/>
    </row>
    <row r="96" spans="3:4" s="18" customFormat="1" ht="12.95" customHeight="1" x14ac:dyDescent="0.2">
      <c r="C96" s="48"/>
      <c r="D96" s="48"/>
    </row>
    <row r="97" spans="3:4" s="18" customFormat="1" ht="12.95" customHeight="1" x14ac:dyDescent="0.2">
      <c r="C97" s="48"/>
      <c r="D97" s="48"/>
    </row>
    <row r="98" spans="3:4" s="18" customFormat="1" ht="12.95" customHeight="1" x14ac:dyDescent="0.2">
      <c r="C98" s="48"/>
      <c r="D98" s="48"/>
    </row>
    <row r="99" spans="3:4" s="18" customFormat="1" ht="12.95" customHeight="1" x14ac:dyDescent="0.2">
      <c r="C99" s="48"/>
      <c r="D99" s="48"/>
    </row>
    <row r="100" spans="3:4" s="18" customFormat="1" ht="12.95" customHeight="1" x14ac:dyDescent="0.2">
      <c r="C100" s="48"/>
      <c r="D100" s="48"/>
    </row>
    <row r="101" spans="3:4" s="18" customFormat="1" ht="12.95" customHeight="1" x14ac:dyDescent="0.2">
      <c r="C101" s="48"/>
      <c r="D101" s="48"/>
    </row>
    <row r="102" spans="3:4" s="18" customFormat="1" ht="12.95" customHeight="1" x14ac:dyDescent="0.2">
      <c r="C102" s="48"/>
      <c r="D102" s="48"/>
    </row>
    <row r="103" spans="3:4" s="18" customFormat="1" ht="12.95" customHeight="1" x14ac:dyDescent="0.2">
      <c r="C103" s="48"/>
      <c r="D103" s="48"/>
    </row>
    <row r="104" spans="3:4" s="18" customFormat="1" ht="12.95" customHeight="1" x14ac:dyDescent="0.2">
      <c r="C104" s="48"/>
      <c r="D104" s="48"/>
    </row>
    <row r="105" spans="3:4" s="18" customFormat="1" ht="12.95" customHeight="1" x14ac:dyDescent="0.2">
      <c r="C105" s="48"/>
      <c r="D105" s="48"/>
    </row>
    <row r="106" spans="3:4" s="18" customFormat="1" ht="12.95" customHeight="1" x14ac:dyDescent="0.2">
      <c r="C106" s="48"/>
      <c r="D106" s="48"/>
    </row>
    <row r="107" spans="3:4" s="18" customFormat="1" ht="12.95" customHeight="1" x14ac:dyDescent="0.2">
      <c r="C107" s="48"/>
      <c r="D107" s="48"/>
    </row>
    <row r="108" spans="3:4" s="18" customFormat="1" ht="12.95" customHeight="1" x14ac:dyDescent="0.2">
      <c r="C108" s="48"/>
      <c r="D108" s="48"/>
    </row>
    <row r="109" spans="3:4" s="18" customFormat="1" ht="12.95" customHeight="1" x14ac:dyDescent="0.2">
      <c r="C109" s="48"/>
      <c r="D109" s="48"/>
    </row>
    <row r="110" spans="3:4" s="18" customFormat="1" ht="12.95" customHeight="1" x14ac:dyDescent="0.2">
      <c r="C110" s="48"/>
      <c r="D110" s="48"/>
    </row>
    <row r="111" spans="3:4" s="18" customFormat="1" ht="12.95" customHeight="1" x14ac:dyDescent="0.2">
      <c r="C111" s="48"/>
      <c r="D111" s="48"/>
    </row>
    <row r="112" spans="3:4" s="18" customFormat="1" ht="12.95" customHeight="1" x14ac:dyDescent="0.2">
      <c r="C112" s="48"/>
      <c r="D112" s="48"/>
    </row>
    <row r="113" spans="3:4" s="18" customFormat="1" ht="12.95" customHeight="1" x14ac:dyDescent="0.2">
      <c r="C113" s="48"/>
      <c r="D113" s="48"/>
    </row>
    <row r="114" spans="3:4" s="18" customFormat="1" ht="12.95" customHeight="1" x14ac:dyDescent="0.2">
      <c r="C114" s="48"/>
      <c r="D114" s="48"/>
    </row>
    <row r="115" spans="3:4" s="18" customFormat="1" ht="12.95" customHeight="1" x14ac:dyDescent="0.2">
      <c r="C115" s="48"/>
      <c r="D115" s="48"/>
    </row>
    <row r="116" spans="3:4" s="18" customFormat="1" ht="12.95" customHeight="1" x14ac:dyDescent="0.2">
      <c r="C116" s="48"/>
      <c r="D116" s="48"/>
    </row>
    <row r="117" spans="3:4" s="18" customFormat="1" ht="12.95" customHeight="1" x14ac:dyDescent="0.2">
      <c r="C117" s="48"/>
      <c r="D117" s="48"/>
    </row>
    <row r="118" spans="3:4" s="18" customFormat="1" ht="12.95" customHeight="1" x14ac:dyDescent="0.2">
      <c r="C118" s="48"/>
      <c r="D118" s="48"/>
    </row>
    <row r="119" spans="3:4" s="18" customFormat="1" ht="12.95" customHeight="1" x14ac:dyDescent="0.2">
      <c r="C119" s="48"/>
      <c r="D119" s="48"/>
    </row>
    <row r="120" spans="3:4" s="18" customFormat="1" ht="12.95" customHeight="1" x14ac:dyDescent="0.2">
      <c r="C120" s="48"/>
      <c r="D120" s="48"/>
    </row>
    <row r="121" spans="3:4" s="18" customFormat="1" ht="12.95" customHeight="1" x14ac:dyDescent="0.2">
      <c r="C121" s="48"/>
      <c r="D121" s="48"/>
    </row>
    <row r="122" spans="3:4" s="18" customFormat="1" ht="12.95" customHeight="1" x14ac:dyDescent="0.2">
      <c r="C122" s="48"/>
      <c r="D122" s="48"/>
    </row>
    <row r="123" spans="3:4" s="18" customFormat="1" ht="12.95" customHeight="1" x14ac:dyDescent="0.2">
      <c r="C123" s="48"/>
      <c r="D123" s="48"/>
    </row>
    <row r="124" spans="3:4" s="18" customFormat="1" ht="12.95" customHeight="1" x14ac:dyDescent="0.2">
      <c r="C124" s="48"/>
      <c r="D124" s="48"/>
    </row>
    <row r="125" spans="3:4" s="18" customFormat="1" ht="12.95" customHeight="1" x14ac:dyDescent="0.2">
      <c r="C125" s="48"/>
      <c r="D125" s="48"/>
    </row>
    <row r="126" spans="3:4" s="18" customFormat="1" ht="12.95" customHeight="1" x14ac:dyDescent="0.2">
      <c r="C126" s="48"/>
      <c r="D126" s="48"/>
    </row>
    <row r="127" spans="3:4" s="18" customFormat="1" ht="12.95" customHeight="1" x14ac:dyDescent="0.2">
      <c r="C127" s="48"/>
      <c r="D127" s="48"/>
    </row>
    <row r="128" spans="3:4" s="18" customFormat="1" ht="12.95" customHeight="1" x14ac:dyDescent="0.2">
      <c r="C128" s="48"/>
      <c r="D128" s="48"/>
    </row>
    <row r="129" spans="3:4" s="18" customFormat="1" ht="12.95" customHeight="1" x14ac:dyDescent="0.2">
      <c r="C129" s="48"/>
      <c r="D129" s="48"/>
    </row>
    <row r="130" spans="3:4" s="18" customFormat="1" ht="12.95" customHeight="1" x14ac:dyDescent="0.2">
      <c r="C130" s="48"/>
      <c r="D130" s="48"/>
    </row>
    <row r="131" spans="3:4" s="18" customFormat="1" ht="12.95" customHeight="1" x14ac:dyDescent="0.2">
      <c r="C131" s="48"/>
      <c r="D131" s="48"/>
    </row>
    <row r="132" spans="3:4" s="18" customFormat="1" ht="12.95" customHeight="1" x14ac:dyDescent="0.2">
      <c r="C132" s="48"/>
      <c r="D132" s="48"/>
    </row>
    <row r="133" spans="3:4" s="18" customFormat="1" ht="12.95" customHeight="1" x14ac:dyDescent="0.2">
      <c r="C133" s="48"/>
      <c r="D133" s="48"/>
    </row>
    <row r="134" spans="3:4" s="18" customFormat="1" ht="12.95" customHeight="1" x14ac:dyDescent="0.2">
      <c r="C134" s="48"/>
      <c r="D134" s="48"/>
    </row>
    <row r="135" spans="3:4" s="18" customFormat="1" ht="12.95" customHeight="1" x14ac:dyDescent="0.2">
      <c r="C135" s="48"/>
      <c r="D135" s="48"/>
    </row>
    <row r="136" spans="3:4" s="18" customFormat="1" ht="12.95" customHeight="1" x14ac:dyDescent="0.2">
      <c r="C136" s="48"/>
      <c r="D136" s="48"/>
    </row>
    <row r="137" spans="3:4" s="18" customFormat="1" ht="12.95" customHeight="1" x14ac:dyDescent="0.2">
      <c r="C137" s="48"/>
      <c r="D137" s="48"/>
    </row>
    <row r="138" spans="3:4" s="18" customFormat="1" ht="12.95" customHeight="1" x14ac:dyDescent="0.2">
      <c r="C138" s="48"/>
      <c r="D138" s="48"/>
    </row>
    <row r="139" spans="3:4" s="18" customFormat="1" ht="12.95" customHeight="1" x14ac:dyDescent="0.2">
      <c r="C139" s="48"/>
      <c r="D139" s="48"/>
    </row>
    <row r="140" spans="3:4" s="18" customFormat="1" ht="12.95" customHeight="1" x14ac:dyDescent="0.2">
      <c r="C140" s="48"/>
      <c r="D140" s="48"/>
    </row>
    <row r="141" spans="3:4" s="18" customFormat="1" ht="12.95" customHeight="1" x14ac:dyDescent="0.2">
      <c r="C141" s="48"/>
      <c r="D141" s="48"/>
    </row>
    <row r="142" spans="3:4" s="18" customFormat="1" ht="12.95" customHeight="1" x14ac:dyDescent="0.2">
      <c r="C142" s="48"/>
      <c r="D142" s="48"/>
    </row>
    <row r="143" spans="3:4" s="18" customFormat="1" ht="12.95" customHeight="1" x14ac:dyDescent="0.2">
      <c r="C143" s="48"/>
      <c r="D143" s="48"/>
    </row>
    <row r="144" spans="3:4" s="18" customFormat="1" ht="12.95" customHeight="1" x14ac:dyDescent="0.2">
      <c r="C144" s="48"/>
      <c r="D144" s="48"/>
    </row>
    <row r="145" spans="3:4" s="18" customFormat="1" ht="12.95" customHeight="1" x14ac:dyDescent="0.2">
      <c r="C145" s="48"/>
      <c r="D145" s="48"/>
    </row>
    <row r="146" spans="3:4" s="18" customFormat="1" ht="12.95" customHeight="1" x14ac:dyDescent="0.2">
      <c r="C146" s="48"/>
      <c r="D146" s="48"/>
    </row>
    <row r="147" spans="3:4" s="18" customFormat="1" ht="12.95" customHeight="1" x14ac:dyDescent="0.2">
      <c r="C147" s="48"/>
      <c r="D147" s="48"/>
    </row>
    <row r="148" spans="3:4" s="18" customFormat="1" ht="12.95" customHeight="1" x14ac:dyDescent="0.2">
      <c r="C148" s="48"/>
      <c r="D148" s="48"/>
    </row>
    <row r="149" spans="3:4" s="18" customFormat="1" ht="12.95" customHeight="1" x14ac:dyDescent="0.2">
      <c r="C149" s="48"/>
      <c r="D149" s="48"/>
    </row>
    <row r="150" spans="3:4" s="18" customFormat="1" ht="12.95" customHeight="1" x14ac:dyDescent="0.2">
      <c r="C150" s="48"/>
      <c r="D150" s="48"/>
    </row>
    <row r="151" spans="3:4" s="18" customFormat="1" ht="12.95" customHeight="1" x14ac:dyDescent="0.2">
      <c r="C151" s="48"/>
      <c r="D151" s="48"/>
    </row>
    <row r="152" spans="3:4" s="18" customFormat="1" ht="12.95" customHeight="1" x14ac:dyDescent="0.2">
      <c r="C152" s="48"/>
      <c r="D152" s="48"/>
    </row>
    <row r="153" spans="3:4" s="18" customFormat="1" ht="12.95" customHeight="1" x14ac:dyDescent="0.2">
      <c r="C153" s="48"/>
      <c r="D153" s="48"/>
    </row>
    <row r="154" spans="3:4" s="18" customFormat="1" ht="12.95" customHeight="1" x14ac:dyDescent="0.2">
      <c r="C154" s="48"/>
      <c r="D154" s="48"/>
    </row>
    <row r="155" spans="3:4" s="18" customFormat="1" ht="12.95" customHeight="1" x14ac:dyDescent="0.2">
      <c r="C155" s="48"/>
      <c r="D155" s="48"/>
    </row>
    <row r="156" spans="3:4" s="18" customFormat="1" ht="12.95" customHeight="1" x14ac:dyDescent="0.2">
      <c r="C156" s="48"/>
      <c r="D156" s="48"/>
    </row>
    <row r="157" spans="3:4" s="18" customFormat="1" ht="12.95" customHeight="1" x14ac:dyDescent="0.2">
      <c r="C157" s="48"/>
      <c r="D157" s="48"/>
    </row>
    <row r="158" spans="3:4" s="18" customFormat="1" ht="12.95" customHeight="1" x14ac:dyDescent="0.2">
      <c r="C158" s="48"/>
      <c r="D158" s="48"/>
    </row>
    <row r="159" spans="3:4" s="18" customFormat="1" ht="12.95" customHeight="1" x14ac:dyDescent="0.2">
      <c r="C159" s="48"/>
      <c r="D159" s="48"/>
    </row>
    <row r="160" spans="3:4" s="18" customFormat="1" ht="12.95" customHeight="1" x14ac:dyDescent="0.2">
      <c r="C160" s="48"/>
      <c r="D160" s="48"/>
    </row>
    <row r="161" spans="3:4" s="18" customFormat="1" ht="12.95" customHeight="1" x14ac:dyDescent="0.2">
      <c r="C161" s="48"/>
      <c r="D161" s="48"/>
    </row>
    <row r="162" spans="3:4" s="18" customFormat="1" ht="12.95" customHeight="1" x14ac:dyDescent="0.2">
      <c r="C162" s="48"/>
      <c r="D162" s="48"/>
    </row>
    <row r="163" spans="3:4" s="18" customFormat="1" ht="12.95" customHeight="1" x14ac:dyDescent="0.2">
      <c r="C163" s="48"/>
      <c r="D163" s="48"/>
    </row>
    <row r="164" spans="3:4" s="18" customFormat="1" ht="12.95" customHeight="1" x14ac:dyDescent="0.2">
      <c r="C164" s="48"/>
      <c r="D164" s="48"/>
    </row>
    <row r="165" spans="3:4" s="18" customFormat="1" ht="12.95" customHeight="1" x14ac:dyDescent="0.2">
      <c r="C165" s="48"/>
      <c r="D165" s="48"/>
    </row>
    <row r="166" spans="3:4" s="18" customFormat="1" ht="12.95" customHeight="1" x14ac:dyDescent="0.2">
      <c r="C166" s="48"/>
      <c r="D166" s="48"/>
    </row>
    <row r="167" spans="3:4" s="18" customFormat="1" ht="12.95" customHeight="1" x14ac:dyDescent="0.2">
      <c r="C167" s="48"/>
      <c r="D167" s="48"/>
    </row>
    <row r="168" spans="3:4" s="18" customFormat="1" ht="12.95" customHeight="1" x14ac:dyDescent="0.2">
      <c r="C168" s="48"/>
      <c r="D168" s="48"/>
    </row>
    <row r="169" spans="3:4" s="18" customFormat="1" ht="12.95" customHeight="1" x14ac:dyDescent="0.2">
      <c r="C169" s="48"/>
      <c r="D169" s="48"/>
    </row>
    <row r="170" spans="3:4" s="18" customFormat="1" ht="12.95" customHeight="1" x14ac:dyDescent="0.2">
      <c r="C170" s="48"/>
      <c r="D170" s="48"/>
    </row>
    <row r="171" spans="3:4" s="18" customFormat="1" ht="12.95" customHeight="1" x14ac:dyDescent="0.2">
      <c r="C171" s="48"/>
      <c r="D171" s="48"/>
    </row>
    <row r="172" spans="3:4" s="18" customFormat="1" ht="12.95" customHeight="1" x14ac:dyDescent="0.2">
      <c r="C172" s="48"/>
      <c r="D172" s="48"/>
    </row>
    <row r="173" spans="3:4" s="18" customFormat="1" ht="12.95" customHeight="1" x14ac:dyDescent="0.2">
      <c r="C173" s="48"/>
      <c r="D173" s="48"/>
    </row>
    <row r="174" spans="3:4" s="18" customFormat="1" ht="12.95" customHeight="1" x14ac:dyDescent="0.2">
      <c r="C174" s="48"/>
      <c r="D174" s="48"/>
    </row>
    <row r="175" spans="3:4" s="18" customFormat="1" ht="12.95" customHeight="1" x14ac:dyDescent="0.2">
      <c r="C175" s="48"/>
      <c r="D175" s="48"/>
    </row>
    <row r="176" spans="3:4" s="18" customFormat="1" ht="12.95" customHeight="1" x14ac:dyDescent="0.2">
      <c r="C176" s="48"/>
      <c r="D176" s="48"/>
    </row>
    <row r="177" spans="3:4" s="18" customFormat="1" ht="12.95" customHeight="1" x14ac:dyDescent="0.2">
      <c r="C177" s="48"/>
      <c r="D177" s="48"/>
    </row>
    <row r="178" spans="3:4" s="18" customFormat="1" ht="12.95" customHeight="1" x14ac:dyDescent="0.2">
      <c r="C178" s="48"/>
      <c r="D178" s="48"/>
    </row>
    <row r="179" spans="3:4" s="18" customFormat="1" ht="12.95" customHeight="1" x14ac:dyDescent="0.2">
      <c r="C179" s="48"/>
      <c r="D179" s="48"/>
    </row>
    <row r="180" spans="3:4" s="18" customFormat="1" ht="12.95" customHeight="1" x14ac:dyDescent="0.2">
      <c r="C180" s="48"/>
      <c r="D180" s="48"/>
    </row>
    <row r="181" spans="3:4" s="18" customFormat="1" ht="12.95" customHeight="1" x14ac:dyDescent="0.2">
      <c r="C181" s="48"/>
      <c r="D181" s="48"/>
    </row>
    <row r="182" spans="3:4" s="18" customFormat="1" ht="12.95" customHeight="1" x14ac:dyDescent="0.2">
      <c r="C182" s="48"/>
      <c r="D182" s="48"/>
    </row>
    <row r="183" spans="3:4" s="18" customFormat="1" ht="12.95" customHeight="1" x14ac:dyDescent="0.2">
      <c r="C183" s="48"/>
      <c r="D183" s="48"/>
    </row>
    <row r="184" spans="3:4" s="18" customFormat="1" ht="12.95" customHeight="1" x14ac:dyDescent="0.2">
      <c r="C184" s="48"/>
      <c r="D184" s="48"/>
    </row>
    <row r="185" spans="3:4" s="18" customFormat="1" ht="12.95" customHeight="1" x14ac:dyDescent="0.2">
      <c r="C185" s="48"/>
      <c r="D185" s="48"/>
    </row>
    <row r="186" spans="3:4" s="18" customFormat="1" ht="12.95" customHeight="1" x14ac:dyDescent="0.2">
      <c r="C186" s="48"/>
      <c r="D186" s="48"/>
    </row>
    <row r="187" spans="3:4" s="18" customFormat="1" ht="12.95" customHeight="1" x14ac:dyDescent="0.2">
      <c r="C187" s="48"/>
      <c r="D187" s="48"/>
    </row>
    <row r="188" spans="3:4" s="18" customFormat="1" ht="12.95" customHeight="1" x14ac:dyDescent="0.2">
      <c r="C188" s="48"/>
      <c r="D188" s="48"/>
    </row>
    <row r="189" spans="3:4" s="18" customFormat="1" ht="12.95" customHeight="1" x14ac:dyDescent="0.2">
      <c r="C189" s="48"/>
      <c r="D189" s="48"/>
    </row>
    <row r="190" spans="3:4" s="18" customFormat="1" ht="12.95" customHeight="1" x14ac:dyDescent="0.2">
      <c r="C190" s="48"/>
      <c r="D190" s="48"/>
    </row>
    <row r="191" spans="3:4" s="18" customFormat="1" ht="12.95" customHeight="1" x14ac:dyDescent="0.2">
      <c r="C191" s="48"/>
      <c r="D191" s="48"/>
    </row>
    <row r="192" spans="3:4" s="18" customFormat="1" ht="12.95" customHeight="1" x14ac:dyDescent="0.2">
      <c r="C192" s="48"/>
      <c r="D192" s="48"/>
    </row>
    <row r="193" spans="3:4" s="18" customFormat="1" ht="12.95" customHeight="1" x14ac:dyDescent="0.2">
      <c r="C193" s="48"/>
      <c r="D193" s="48"/>
    </row>
    <row r="194" spans="3:4" s="18" customFormat="1" ht="12.95" customHeight="1" x14ac:dyDescent="0.2">
      <c r="C194" s="48"/>
      <c r="D194" s="48"/>
    </row>
    <row r="195" spans="3:4" s="18" customFormat="1" ht="12.95" customHeight="1" x14ac:dyDescent="0.2">
      <c r="C195" s="48"/>
      <c r="D195" s="48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2"/>
  <sheetViews>
    <sheetView workbookViewId="0">
      <selection activeCell="A16" sqref="A16:C19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5" t="s">
        <v>46</v>
      </c>
      <c r="I1" s="6" t="s">
        <v>47</v>
      </c>
      <c r="J1" s="7" t="s">
        <v>48</v>
      </c>
    </row>
    <row r="2" spans="1:16" x14ac:dyDescent="0.2">
      <c r="I2" s="8" t="s">
        <v>49</v>
      </c>
      <c r="J2" s="9" t="s">
        <v>50</v>
      </c>
    </row>
    <row r="3" spans="1:16" x14ac:dyDescent="0.2">
      <c r="A3" s="10" t="s">
        <v>51</v>
      </c>
      <c r="I3" s="8" t="s">
        <v>52</v>
      </c>
      <c r="J3" s="9" t="s">
        <v>53</v>
      </c>
    </row>
    <row r="4" spans="1:16" x14ac:dyDescent="0.2">
      <c r="I4" s="8" t="s">
        <v>54</v>
      </c>
      <c r="J4" s="9" t="s">
        <v>53</v>
      </c>
    </row>
    <row r="5" spans="1:16" ht="13.5" thickBot="1" x14ac:dyDescent="0.25">
      <c r="I5" s="11" t="s">
        <v>55</v>
      </c>
      <c r="J5" s="12" t="s">
        <v>56</v>
      </c>
    </row>
    <row r="10" spans="1:16" ht="13.5" thickBot="1" x14ac:dyDescent="0.25"/>
    <row r="11" spans="1:16" ht="12.75" customHeight="1" thickBot="1" x14ac:dyDescent="0.25">
      <c r="A11" s="2" t="str">
        <f t="shared" ref="A11:A19" si="0">P11</f>
        <v>IBVS 2036 </v>
      </c>
      <c r="B11" s="4" t="str">
        <f t="shared" ref="B11:B19" si="1">IF(H11=INT(H11),"I","II")</f>
        <v>I</v>
      </c>
      <c r="C11" s="2">
        <f t="shared" ref="C11:C19" si="2">1*G11</f>
        <v>43562.853000000003</v>
      </c>
      <c r="D11" s="3" t="str">
        <f t="shared" ref="D11:D19" si="3">VLOOKUP(F11,I$1:J$5,2,FALSE)</f>
        <v>vis</v>
      </c>
      <c r="E11" s="13">
        <f>VLOOKUP(C11,Active!C$21:E$973,3,FALSE)</f>
        <v>0</v>
      </c>
      <c r="F11" s="4" t="s">
        <v>55</v>
      </c>
      <c r="G11" s="3" t="str">
        <f t="shared" ref="G11:G19" si="4">MID(I11,3,LEN(I11)-3)</f>
        <v>43562.853</v>
      </c>
      <c r="H11" s="2">
        <f t="shared" ref="H11:H19" si="5">1*K11</f>
        <v>0</v>
      </c>
      <c r="I11" s="14" t="s">
        <v>57</v>
      </c>
      <c r="J11" s="15" t="s">
        <v>58</v>
      </c>
      <c r="K11" s="14">
        <v>0</v>
      </c>
      <c r="L11" s="14" t="s">
        <v>59</v>
      </c>
      <c r="M11" s="15" t="s">
        <v>60</v>
      </c>
      <c r="N11" s="15" t="s">
        <v>61</v>
      </c>
      <c r="O11" s="16" t="s">
        <v>62</v>
      </c>
      <c r="P11" s="17" t="s">
        <v>63</v>
      </c>
    </row>
    <row r="12" spans="1:16" ht="12.75" customHeight="1" thickBot="1" x14ac:dyDescent="0.25">
      <c r="A12" s="2" t="str">
        <f t="shared" si="0"/>
        <v> BBS 129 </v>
      </c>
      <c r="B12" s="4" t="str">
        <f t="shared" si="1"/>
        <v>I</v>
      </c>
      <c r="C12" s="2">
        <f t="shared" si="2"/>
        <v>47349.504000000001</v>
      </c>
      <c r="D12" s="3" t="str">
        <f t="shared" si="3"/>
        <v>vis</v>
      </c>
      <c r="E12" s="13">
        <f>VLOOKUP(C12,Active!C$21:E$973,3,FALSE)</f>
        <v>146.0003701433148</v>
      </c>
      <c r="F12" s="4" t="s">
        <v>55</v>
      </c>
      <c r="G12" s="3" t="str">
        <f t="shared" si="4"/>
        <v>47349.504</v>
      </c>
      <c r="H12" s="2">
        <f t="shared" si="5"/>
        <v>146</v>
      </c>
      <c r="I12" s="14" t="s">
        <v>79</v>
      </c>
      <c r="J12" s="15" t="s">
        <v>80</v>
      </c>
      <c r="K12" s="14">
        <v>146</v>
      </c>
      <c r="L12" s="14" t="s">
        <v>81</v>
      </c>
      <c r="M12" s="15" t="s">
        <v>67</v>
      </c>
      <c r="N12" s="15"/>
      <c r="O12" s="16" t="s">
        <v>82</v>
      </c>
      <c r="P12" s="16" t="s">
        <v>83</v>
      </c>
    </row>
    <row r="13" spans="1:16" ht="12.75" customHeight="1" thickBot="1" x14ac:dyDescent="0.25">
      <c r="A13" s="2" t="str">
        <f t="shared" si="0"/>
        <v> BBS 129 </v>
      </c>
      <c r="B13" s="4" t="str">
        <f t="shared" si="1"/>
        <v>I</v>
      </c>
      <c r="C13" s="2">
        <f t="shared" si="2"/>
        <v>47764.428</v>
      </c>
      <c r="D13" s="3" t="str">
        <f t="shared" si="3"/>
        <v>vis</v>
      </c>
      <c r="E13" s="13">
        <f>VLOOKUP(C13,Active!C$21:E$973,3,FALSE)</f>
        <v>161.9984268909117</v>
      </c>
      <c r="F13" s="4" t="s">
        <v>55</v>
      </c>
      <c r="G13" s="3" t="str">
        <f t="shared" si="4"/>
        <v>47764.428</v>
      </c>
      <c r="H13" s="2">
        <f t="shared" si="5"/>
        <v>162</v>
      </c>
      <c r="I13" s="14" t="s">
        <v>84</v>
      </c>
      <c r="J13" s="15" t="s">
        <v>85</v>
      </c>
      <c r="K13" s="14">
        <v>162</v>
      </c>
      <c r="L13" s="14" t="s">
        <v>86</v>
      </c>
      <c r="M13" s="15" t="s">
        <v>67</v>
      </c>
      <c r="N13" s="15"/>
      <c r="O13" s="16" t="s">
        <v>82</v>
      </c>
      <c r="P13" s="16" t="s">
        <v>83</v>
      </c>
    </row>
    <row r="14" spans="1:16" ht="12.75" customHeight="1" thickBot="1" x14ac:dyDescent="0.25">
      <c r="A14" s="2" t="str">
        <f t="shared" si="0"/>
        <v> BBS 106 </v>
      </c>
      <c r="B14" s="4" t="str">
        <f t="shared" si="1"/>
        <v>I</v>
      </c>
      <c r="C14" s="2">
        <f t="shared" si="2"/>
        <v>48568.436000000002</v>
      </c>
      <c r="D14" s="3" t="str">
        <f t="shared" si="3"/>
        <v>vis</v>
      </c>
      <c r="E14" s="13">
        <f>VLOOKUP(C14,Active!C$21:E$973,3,FALSE)</f>
        <v>192.99823796359482</v>
      </c>
      <c r="F14" s="4" t="s">
        <v>55</v>
      </c>
      <c r="G14" s="3" t="str">
        <f t="shared" si="4"/>
        <v>48568.436</v>
      </c>
      <c r="H14" s="2">
        <f t="shared" si="5"/>
        <v>193</v>
      </c>
      <c r="I14" s="14" t="s">
        <v>87</v>
      </c>
      <c r="J14" s="15" t="s">
        <v>88</v>
      </c>
      <c r="K14" s="14">
        <v>193</v>
      </c>
      <c r="L14" s="14" t="s">
        <v>89</v>
      </c>
      <c r="M14" s="15" t="s">
        <v>67</v>
      </c>
      <c r="N14" s="15"/>
      <c r="O14" s="16" t="s">
        <v>82</v>
      </c>
      <c r="P14" s="16" t="s">
        <v>90</v>
      </c>
    </row>
    <row r="15" spans="1:16" ht="12.75" customHeight="1" thickBot="1" x14ac:dyDescent="0.25">
      <c r="A15" s="2" t="str">
        <f t="shared" si="0"/>
        <v>IBVS 6114 </v>
      </c>
      <c r="B15" s="4" t="str">
        <f t="shared" si="1"/>
        <v>I</v>
      </c>
      <c r="C15" s="2">
        <f t="shared" si="2"/>
        <v>55908.373579999999</v>
      </c>
      <c r="D15" s="3" t="str">
        <f t="shared" si="3"/>
        <v>vis</v>
      </c>
      <c r="E15" s="13">
        <f>VLOOKUP(C15,Active!C$21:E$973,3,FALSE)</f>
        <v>476.00124075123659</v>
      </c>
      <c r="F15" s="4" t="s">
        <v>55</v>
      </c>
      <c r="G15" s="3" t="str">
        <f t="shared" si="4"/>
        <v>55908.37358</v>
      </c>
      <c r="H15" s="2">
        <f t="shared" si="5"/>
        <v>476</v>
      </c>
      <c r="I15" s="14" t="s">
        <v>91</v>
      </c>
      <c r="J15" s="15" t="s">
        <v>92</v>
      </c>
      <c r="K15" s="14">
        <v>476</v>
      </c>
      <c r="L15" s="14" t="s">
        <v>93</v>
      </c>
      <c r="M15" s="15" t="s">
        <v>94</v>
      </c>
      <c r="N15" s="15" t="s">
        <v>47</v>
      </c>
      <c r="O15" s="16" t="s">
        <v>95</v>
      </c>
      <c r="P15" s="17" t="s">
        <v>96</v>
      </c>
    </row>
    <row r="16" spans="1:16" ht="12.75" customHeight="1" thickBot="1" x14ac:dyDescent="0.25">
      <c r="A16" s="2" t="str">
        <f t="shared" si="0"/>
        <v> GEOS 2 </v>
      </c>
      <c r="B16" s="4" t="str">
        <f t="shared" si="1"/>
        <v>I</v>
      </c>
      <c r="C16" s="2">
        <f t="shared" si="2"/>
        <v>43718.510999999999</v>
      </c>
      <c r="D16" s="3" t="str">
        <f t="shared" si="3"/>
        <v>vis</v>
      </c>
      <c r="E16" s="13">
        <f>VLOOKUP(C16,Active!C$21:E$973,3,FALSE)</f>
        <v>6.0016425109595506</v>
      </c>
      <c r="F16" s="4" t="s">
        <v>55</v>
      </c>
      <c r="G16" s="3" t="str">
        <f t="shared" si="4"/>
        <v>43718.511</v>
      </c>
      <c r="H16" s="2">
        <f t="shared" si="5"/>
        <v>6</v>
      </c>
      <c r="I16" s="14" t="s">
        <v>64</v>
      </c>
      <c r="J16" s="15" t="s">
        <v>65</v>
      </c>
      <c r="K16" s="14">
        <v>6</v>
      </c>
      <c r="L16" s="14" t="s">
        <v>66</v>
      </c>
      <c r="M16" s="15" t="s">
        <v>67</v>
      </c>
      <c r="N16" s="15"/>
      <c r="O16" s="16" t="s">
        <v>68</v>
      </c>
      <c r="P16" s="16" t="s">
        <v>69</v>
      </c>
    </row>
    <row r="17" spans="1:16" ht="12.75" customHeight="1" thickBot="1" x14ac:dyDescent="0.25">
      <c r="A17" s="2" t="str">
        <f t="shared" si="0"/>
        <v> GEOS 2 </v>
      </c>
      <c r="B17" s="4" t="str">
        <f t="shared" si="1"/>
        <v>I</v>
      </c>
      <c r="C17" s="2">
        <f t="shared" si="2"/>
        <v>43770.383000000002</v>
      </c>
      <c r="D17" s="3" t="str">
        <f t="shared" si="3"/>
        <v>vis</v>
      </c>
      <c r="E17" s="13">
        <f>VLOOKUP(C17,Active!C$21:E$973,3,FALSE)</f>
        <v>8.0016502222787267</v>
      </c>
      <c r="F17" s="4" t="s">
        <v>55</v>
      </c>
      <c r="G17" s="3" t="str">
        <f t="shared" si="4"/>
        <v>43770.383</v>
      </c>
      <c r="H17" s="2">
        <f t="shared" si="5"/>
        <v>8</v>
      </c>
      <c r="I17" s="14" t="s">
        <v>70</v>
      </c>
      <c r="J17" s="15" t="s">
        <v>71</v>
      </c>
      <c r="K17" s="14">
        <v>8</v>
      </c>
      <c r="L17" s="14" t="s">
        <v>66</v>
      </c>
      <c r="M17" s="15" t="s">
        <v>67</v>
      </c>
      <c r="N17" s="15"/>
      <c r="O17" s="16" t="s">
        <v>68</v>
      </c>
      <c r="P17" s="16" t="s">
        <v>69</v>
      </c>
    </row>
    <row r="18" spans="1:16" ht="12.75" customHeight="1" thickBot="1" x14ac:dyDescent="0.25">
      <c r="A18" s="2" t="str">
        <f t="shared" si="0"/>
        <v> GEOS 2 </v>
      </c>
      <c r="B18" s="4" t="str">
        <f t="shared" si="1"/>
        <v>I</v>
      </c>
      <c r="C18" s="2">
        <f t="shared" si="2"/>
        <v>43822.254999999997</v>
      </c>
      <c r="D18" s="3" t="str">
        <f t="shared" si="3"/>
        <v>vis</v>
      </c>
      <c r="E18" s="13">
        <f>VLOOKUP(C18,Active!C$21:E$973,3,FALSE)</f>
        <v>10.001657933597622</v>
      </c>
      <c r="F18" s="4" t="s">
        <v>55</v>
      </c>
      <c r="G18" s="3" t="str">
        <f t="shared" si="4"/>
        <v>43822.255</v>
      </c>
      <c r="H18" s="2">
        <f t="shared" si="5"/>
        <v>10</v>
      </c>
      <c r="I18" s="14" t="s">
        <v>72</v>
      </c>
      <c r="J18" s="15" t="s">
        <v>73</v>
      </c>
      <c r="K18" s="14">
        <v>10</v>
      </c>
      <c r="L18" s="14" t="s">
        <v>66</v>
      </c>
      <c r="M18" s="15" t="s">
        <v>67</v>
      </c>
      <c r="N18" s="15"/>
      <c r="O18" s="16" t="s">
        <v>68</v>
      </c>
      <c r="P18" s="16" t="s">
        <v>69</v>
      </c>
    </row>
    <row r="19" spans="1:16" ht="12.75" customHeight="1" thickBot="1" x14ac:dyDescent="0.25">
      <c r="A19" s="2" t="str">
        <f t="shared" si="0"/>
        <v>VSB 47 </v>
      </c>
      <c r="B19" s="4" t="str">
        <f t="shared" si="1"/>
        <v>I</v>
      </c>
      <c r="C19" s="2">
        <f t="shared" si="2"/>
        <v>46286.139000000003</v>
      </c>
      <c r="D19" s="3" t="str">
        <f t="shared" si="3"/>
        <v>vis</v>
      </c>
      <c r="E19" s="13">
        <f>VLOOKUP(C19,Active!C$21:E$973,3,FALSE)</f>
        <v>105.00063618382242</v>
      </c>
      <c r="F19" s="4" t="s">
        <v>55</v>
      </c>
      <c r="G19" s="3" t="str">
        <f t="shared" si="4"/>
        <v>46286.139</v>
      </c>
      <c r="H19" s="2">
        <f t="shared" si="5"/>
        <v>105</v>
      </c>
      <c r="I19" s="14" t="s">
        <v>74</v>
      </c>
      <c r="J19" s="15" t="s">
        <v>75</v>
      </c>
      <c r="K19" s="14">
        <v>105</v>
      </c>
      <c r="L19" s="14" t="s">
        <v>76</v>
      </c>
      <c r="M19" s="15" t="s">
        <v>67</v>
      </c>
      <c r="N19" s="15"/>
      <c r="O19" s="16" t="s">
        <v>77</v>
      </c>
      <c r="P19" s="17" t="s">
        <v>78</v>
      </c>
    </row>
    <row r="20" spans="1:16" x14ac:dyDescent="0.2">
      <c r="B20" s="4"/>
      <c r="E20" s="13"/>
      <c r="F20" s="4"/>
    </row>
    <row r="21" spans="1:16" x14ac:dyDescent="0.2">
      <c r="B21" s="4"/>
      <c r="E21" s="13"/>
      <c r="F21" s="4"/>
    </row>
    <row r="22" spans="1:16" x14ac:dyDescent="0.2">
      <c r="B22" s="4"/>
      <c r="E22" s="13"/>
      <c r="F22" s="4"/>
    </row>
    <row r="23" spans="1:16" x14ac:dyDescent="0.2">
      <c r="B23" s="4"/>
      <c r="E23" s="13"/>
      <c r="F23" s="4"/>
    </row>
    <row r="24" spans="1:16" x14ac:dyDescent="0.2">
      <c r="B24" s="4"/>
      <c r="E24" s="13"/>
      <c r="F24" s="4"/>
    </row>
    <row r="25" spans="1:16" x14ac:dyDescent="0.2">
      <c r="B25" s="4"/>
      <c r="E25" s="13"/>
      <c r="F25" s="4"/>
    </row>
    <row r="26" spans="1:16" x14ac:dyDescent="0.2">
      <c r="B26" s="4"/>
      <c r="E26" s="13"/>
      <c r="F26" s="4"/>
    </row>
    <row r="27" spans="1:16" x14ac:dyDescent="0.2">
      <c r="B27" s="4"/>
      <c r="E27" s="13"/>
      <c r="F27" s="4"/>
    </row>
    <row r="28" spans="1:16" x14ac:dyDescent="0.2">
      <c r="B28" s="4"/>
      <c r="E28" s="13"/>
      <c r="F28" s="4"/>
    </row>
    <row r="29" spans="1:16" x14ac:dyDescent="0.2">
      <c r="B29" s="4"/>
      <c r="E29" s="13"/>
      <c r="F29" s="4"/>
    </row>
    <row r="30" spans="1:16" x14ac:dyDescent="0.2">
      <c r="B30" s="4"/>
      <c r="E30" s="13"/>
      <c r="F30" s="4"/>
    </row>
    <row r="31" spans="1:16" x14ac:dyDescent="0.2">
      <c r="B31" s="4"/>
      <c r="E31" s="13"/>
      <c r="F31" s="4"/>
    </row>
    <row r="32" spans="1:16" x14ac:dyDescent="0.2">
      <c r="B32" s="4"/>
      <c r="E32" s="13"/>
      <c r="F32" s="4"/>
    </row>
    <row r="33" spans="2:6" x14ac:dyDescent="0.2">
      <c r="B33" s="4"/>
      <c r="E33" s="13"/>
      <c r="F33" s="4"/>
    </row>
    <row r="34" spans="2:6" x14ac:dyDescent="0.2">
      <c r="B34" s="4"/>
      <c r="E34" s="13"/>
      <c r="F34" s="4"/>
    </row>
    <row r="35" spans="2:6" x14ac:dyDescent="0.2">
      <c r="B35" s="4"/>
      <c r="E35" s="13"/>
      <c r="F35" s="4"/>
    </row>
    <row r="36" spans="2:6" x14ac:dyDescent="0.2">
      <c r="B36" s="4"/>
      <c r="E36" s="13"/>
      <c r="F36" s="4"/>
    </row>
    <row r="37" spans="2:6" x14ac:dyDescent="0.2">
      <c r="B37" s="4"/>
      <c r="E37" s="13"/>
      <c r="F37" s="4"/>
    </row>
    <row r="38" spans="2:6" x14ac:dyDescent="0.2">
      <c r="B38" s="4"/>
      <c r="E38" s="13"/>
      <c r="F38" s="4"/>
    </row>
    <row r="39" spans="2:6" x14ac:dyDescent="0.2">
      <c r="B39" s="4"/>
      <c r="E39" s="13"/>
      <c r="F39" s="4"/>
    </row>
    <row r="40" spans="2:6" x14ac:dyDescent="0.2">
      <c r="B40" s="4"/>
      <c r="E40" s="13"/>
      <c r="F40" s="4"/>
    </row>
    <row r="41" spans="2:6" x14ac:dyDescent="0.2">
      <c r="B41" s="4"/>
      <c r="E41" s="13"/>
      <c r="F41" s="4"/>
    </row>
    <row r="42" spans="2:6" x14ac:dyDescent="0.2">
      <c r="B42" s="4"/>
      <c r="E42" s="13"/>
      <c r="F42" s="4"/>
    </row>
    <row r="43" spans="2:6" x14ac:dyDescent="0.2">
      <c r="B43" s="4"/>
      <c r="E43" s="13"/>
      <c r="F43" s="4"/>
    </row>
    <row r="44" spans="2:6" x14ac:dyDescent="0.2">
      <c r="B44" s="4"/>
      <c r="E44" s="13"/>
      <c r="F44" s="4"/>
    </row>
    <row r="45" spans="2:6" x14ac:dyDescent="0.2">
      <c r="B45" s="4"/>
      <c r="E45" s="13"/>
      <c r="F45" s="4"/>
    </row>
    <row r="46" spans="2:6" x14ac:dyDescent="0.2">
      <c r="B46" s="4"/>
      <c r="E46" s="13"/>
      <c r="F46" s="4"/>
    </row>
    <row r="47" spans="2:6" x14ac:dyDescent="0.2">
      <c r="B47" s="4"/>
      <c r="E47" s="13"/>
      <c r="F47" s="4"/>
    </row>
    <row r="48" spans="2:6" x14ac:dyDescent="0.2">
      <c r="B48" s="4"/>
      <c r="E48" s="13"/>
      <c r="F48" s="4"/>
    </row>
    <row r="49" spans="2:6" x14ac:dyDescent="0.2">
      <c r="B49" s="4"/>
      <c r="E49" s="13"/>
      <c r="F49" s="4"/>
    </row>
    <row r="50" spans="2:6" x14ac:dyDescent="0.2">
      <c r="B50" s="4"/>
      <c r="E50" s="13"/>
      <c r="F50" s="4"/>
    </row>
    <row r="51" spans="2:6" x14ac:dyDescent="0.2">
      <c r="B51" s="4"/>
      <c r="E51" s="13"/>
      <c r="F51" s="4"/>
    </row>
    <row r="52" spans="2:6" x14ac:dyDescent="0.2">
      <c r="B52" s="4"/>
      <c r="E52" s="13"/>
      <c r="F52" s="4"/>
    </row>
    <row r="53" spans="2:6" x14ac:dyDescent="0.2">
      <c r="B53" s="4"/>
      <c r="E53" s="13"/>
      <c r="F53" s="4"/>
    </row>
    <row r="54" spans="2:6" x14ac:dyDescent="0.2">
      <c r="B54" s="4"/>
      <c r="E54" s="13"/>
      <c r="F54" s="4"/>
    </row>
    <row r="55" spans="2:6" x14ac:dyDescent="0.2">
      <c r="B55" s="4"/>
      <c r="E55" s="13"/>
      <c r="F55" s="4"/>
    </row>
    <row r="56" spans="2:6" x14ac:dyDescent="0.2">
      <c r="B56" s="4"/>
      <c r="E56" s="13"/>
      <c r="F56" s="4"/>
    </row>
    <row r="57" spans="2:6" x14ac:dyDescent="0.2">
      <c r="B57" s="4"/>
      <c r="E57" s="13"/>
      <c r="F57" s="4"/>
    </row>
    <row r="58" spans="2:6" x14ac:dyDescent="0.2">
      <c r="B58" s="4"/>
      <c r="E58" s="13"/>
      <c r="F58" s="4"/>
    </row>
    <row r="59" spans="2:6" x14ac:dyDescent="0.2">
      <c r="B59" s="4"/>
      <c r="E59" s="13"/>
      <c r="F59" s="4"/>
    </row>
    <row r="60" spans="2:6" x14ac:dyDescent="0.2">
      <c r="B60" s="4"/>
      <c r="E60" s="13"/>
      <c r="F60" s="4"/>
    </row>
    <row r="61" spans="2:6" x14ac:dyDescent="0.2">
      <c r="B61" s="4"/>
      <c r="E61" s="13"/>
      <c r="F61" s="4"/>
    </row>
    <row r="62" spans="2:6" x14ac:dyDescent="0.2">
      <c r="B62" s="4"/>
      <c r="E62" s="13"/>
      <c r="F62" s="4"/>
    </row>
    <row r="63" spans="2:6" x14ac:dyDescent="0.2">
      <c r="B63" s="4"/>
      <c r="E63" s="13"/>
      <c r="F63" s="4"/>
    </row>
    <row r="64" spans="2:6" x14ac:dyDescent="0.2">
      <c r="B64" s="4"/>
      <c r="E64" s="13"/>
      <c r="F64" s="4"/>
    </row>
    <row r="65" spans="2:6" x14ac:dyDescent="0.2">
      <c r="B65" s="4"/>
      <c r="E65" s="13"/>
      <c r="F65" s="4"/>
    </row>
    <row r="66" spans="2:6" x14ac:dyDescent="0.2">
      <c r="B66" s="4"/>
      <c r="E66" s="13"/>
      <c r="F66" s="4"/>
    </row>
    <row r="67" spans="2:6" x14ac:dyDescent="0.2">
      <c r="B67" s="4"/>
      <c r="E67" s="13"/>
      <c r="F67" s="4"/>
    </row>
    <row r="68" spans="2:6" x14ac:dyDescent="0.2">
      <c r="B68" s="4"/>
      <c r="E68" s="13"/>
      <c r="F68" s="4"/>
    </row>
    <row r="69" spans="2:6" x14ac:dyDescent="0.2">
      <c r="B69" s="4"/>
      <c r="E69" s="13"/>
      <c r="F69" s="4"/>
    </row>
    <row r="70" spans="2:6" x14ac:dyDescent="0.2">
      <c r="B70" s="4"/>
      <c r="E70" s="13"/>
      <c r="F70" s="4"/>
    </row>
    <row r="71" spans="2:6" x14ac:dyDescent="0.2">
      <c r="B71" s="4"/>
      <c r="E71" s="13"/>
      <c r="F71" s="4"/>
    </row>
    <row r="72" spans="2:6" x14ac:dyDescent="0.2">
      <c r="B72" s="4"/>
      <c r="E72" s="13"/>
      <c r="F72" s="4"/>
    </row>
    <row r="73" spans="2:6" x14ac:dyDescent="0.2">
      <c r="B73" s="4"/>
      <c r="E73" s="13"/>
      <c r="F73" s="4"/>
    </row>
    <row r="74" spans="2:6" x14ac:dyDescent="0.2">
      <c r="B74" s="4"/>
      <c r="E74" s="13"/>
      <c r="F74" s="4"/>
    </row>
    <row r="75" spans="2:6" x14ac:dyDescent="0.2">
      <c r="B75" s="4"/>
      <c r="E75" s="13"/>
      <c r="F75" s="4"/>
    </row>
    <row r="76" spans="2:6" x14ac:dyDescent="0.2">
      <c r="B76" s="4"/>
      <c r="E76" s="13"/>
      <c r="F76" s="4"/>
    </row>
    <row r="77" spans="2:6" x14ac:dyDescent="0.2">
      <c r="B77" s="4"/>
      <c r="E77" s="13"/>
      <c r="F77" s="4"/>
    </row>
    <row r="78" spans="2:6" x14ac:dyDescent="0.2">
      <c r="B78" s="4"/>
      <c r="E78" s="13"/>
      <c r="F78" s="4"/>
    </row>
    <row r="79" spans="2:6" x14ac:dyDescent="0.2">
      <c r="B79" s="4"/>
      <c r="E79" s="13"/>
      <c r="F79" s="4"/>
    </row>
    <row r="80" spans="2:6" x14ac:dyDescent="0.2">
      <c r="B80" s="4"/>
      <c r="E80" s="13"/>
      <c r="F80" s="4"/>
    </row>
    <row r="81" spans="2:6" x14ac:dyDescent="0.2">
      <c r="B81" s="4"/>
      <c r="E81" s="13"/>
      <c r="F81" s="4"/>
    </row>
    <row r="82" spans="2:6" x14ac:dyDescent="0.2">
      <c r="B82" s="4"/>
      <c r="E82" s="13"/>
      <c r="F82" s="4"/>
    </row>
    <row r="83" spans="2:6" x14ac:dyDescent="0.2">
      <c r="B83" s="4"/>
      <c r="E83" s="13"/>
      <c r="F83" s="4"/>
    </row>
    <row r="84" spans="2:6" x14ac:dyDescent="0.2">
      <c r="B84" s="4"/>
      <c r="E84" s="13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</sheetData>
  <phoneticPr fontId="7" type="noConversion"/>
  <hyperlinks>
    <hyperlink ref="P11" r:id="rId1" display="http://www.konkoly.hu/cgi-bin/IBVS?2036"/>
    <hyperlink ref="P19" r:id="rId2" display="http://vsolj.cetus-net.org/no47.pdf"/>
    <hyperlink ref="P15" r:id="rId3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2024-03-03T06:07:42Z</dcterms:modified>
</cp:coreProperties>
</file>